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Games\ORION2-150.d\GIT\MOO2150\150PACK\150\docs\"/>
    </mc:Choice>
  </mc:AlternateContent>
  <xr:revisionPtr revIDLastSave="0" documentId="13_ncr:1_{5E79BEC1-0B71-4195-B68D-B0814163CA3C}" xr6:coauthVersionLast="47" xr6:coauthVersionMax="47" xr10:uidLastSave="{00000000-0000-0000-0000-000000000000}"/>
  <bookViews>
    <workbookView xWindow="-120" yWindow="-120" windowWidth="38640" windowHeight="21240" xr2:uid="{00000000-000D-0000-FFFF-FFFF00000000}"/>
  </bookViews>
  <sheets>
    <sheet name="mapmods" sheetId="1" r:id="rId1"/>
    <sheet name="pop calculator" sheetId="12" r:id="rId2"/>
    <sheet name="picks" sheetId="2" r:id="rId3"/>
    <sheet name="races" sheetId="3" r:id="rId4"/>
    <sheet name="techtree (150i)" sheetId="4" r:id="rId5"/>
    <sheet name="buildings" sheetId="5" r:id="rId6"/>
    <sheet name="weapons" sheetId="6" r:id="rId7"/>
    <sheet name="systems" sheetId="7" r:id="rId8"/>
    <sheet name="miniaturization" sheetId="8" r:id="rId9"/>
    <sheet name="aiships1" sheetId="9" r:id="rId10"/>
    <sheet name="aiships2" sheetId="10" r:id="rId11"/>
    <sheet name="monsters" sheetId="11"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6" i="8" l="1"/>
  <c r="J25" i="8"/>
  <c r="J24" i="8"/>
  <c r="J23" i="8"/>
  <c r="J22" i="8"/>
  <c r="AD46" i="7"/>
  <c r="AD44" i="7"/>
  <c r="AD45" i="7"/>
  <c r="AD19" i="7"/>
  <c r="K98" i="4" l="1"/>
  <c r="H12" i="3"/>
  <c r="F12" i="3"/>
  <c r="D12" i="3"/>
  <c r="R43" i="12"/>
  <c r="AG43" i="12"/>
  <c r="D43" i="12"/>
  <c r="R42" i="12"/>
  <c r="AG42" i="12"/>
  <c r="D42" i="12"/>
  <c r="R41" i="12"/>
  <c r="AG41" i="12"/>
  <c r="D41" i="12"/>
  <c r="R40" i="12"/>
  <c r="AG40" i="12"/>
  <c r="D40" i="12"/>
  <c r="R39" i="12"/>
  <c r="AG39" i="12"/>
  <c r="D39" i="12"/>
  <c r="AA38" i="12"/>
  <c r="Z38" i="12"/>
  <c r="Y38" i="12"/>
  <c r="X38" i="12"/>
  <c r="W38" i="12"/>
  <c r="V38" i="12"/>
  <c r="U38" i="12"/>
  <c r="T38" i="12"/>
  <c r="S38" i="12"/>
  <c r="R38" i="12"/>
  <c r="R28" i="12" s="1"/>
  <c r="R18" i="12" s="1"/>
  <c r="AP38" i="12"/>
  <c r="AO38" i="12"/>
  <c r="AN38" i="12"/>
  <c r="AM38" i="12"/>
  <c r="AL38" i="12"/>
  <c r="AK38" i="12"/>
  <c r="AJ38" i="12"/>
  <c r="AI38" i="12"/>
  <c r="AH38" i="12"/>
  <c r="AH41" i="12" s="1"/>
  <c r="AG38" i="12"/>
  <c r="AG28" i="12" s="1"/>
  <c r="AG18" i="12" s="1"/>
  <c r="M38" i="12"/>
  <c r="L38" i="12"/>
  <c r="K38" i="12"/>
  <c r="J38" i="12"/>
  <c r="I38" i="12"/>
  <c r="H38" i="12"/>
  <c r="G38" i="12"/>
  <c r="F38" i="12"/>
  <c r="E38" i="12"/>
  <c r="D38" i="12"/>
  <c r="R33" i="12"/>
  <c r="AG33" i="12"/>
  <c r="D33" i="12"/>
  <c r="R32" i="12"/>
  <c r="AG32" i="12"/>
  <c r="D32" i="12"/>
  <c r="R31" i="12"/>
  <c r="AG31" i="12"/>
  <c r="D31" i="12"/>
  <c r="R30" i="12"/>
  <c r="AG30" i="12"/>
  <c r="D30" i="12"/>
  <c r="R29" i="12"/>
  <c r="AG29" i="12"/>
  <c r="D29" i="12"/>
  <c r="AA28" i="12"/>
  <c r="Z28" i="12"/>
  <c r="Y28" i="12"/>
  <c r="X28" i="12"/>
  <c r="W28" i="12"/>
  <c r="V28" i="12"/>
  <c r="U28" i="12"/>
  <c r="T28" i="12"/>
  <c r="S28" i="12"/>
  <c r="AP28" i="12"/>
  <c r="AO28" i="12"/>
  <c r="AN28" i="12"/>
  <c r="AM28" i="12"/>
  <c r="AL28" i="12"/>
  <c r="AK28" i="12"/>
  <c r="AJ28" i="12"/>
  <c r="AI28" i="12"/>
  <c r="AH28" i="12"/>
  <c r="M28" i="12"/>
  <c r="L28" i="12"/>
  <c r="K28" i="12"/>
  <c r="J28" i="12"/>
  <c r="I28" i="12"/>
  <c r="H28" i="12"/>
  <c r="G28" i="12"/>
  <c r="F28" i="12"/>
  <c r="E28" i="12"/>
  <c r="D28" i="12"/>
  <c r="D18" i="12" s="1"/>
  <c r="V23" i="12"/>
  <c r="S23" i="12"/>
  <c r="R23" i="12"/>
  <c r="AK23" i="12"/>
  <c r="AH23" i="12"/>
  <c r="AG23" i="12"/>
  <c r="H23" i="12"/>
  <c r="E23" i="12"/>
  <c r="D23" i="12"/>
  <c r="V22" i="12"/>
  <c r="S22" i="12"/>
  <c r="R22" i="12"/>
  <c r="AK22" i="12"/>
  <c r="AH22" i="12"/>
  <c r="AG22" i="12"/>
  <c r="H22" i="12"/>
  <c r="E22" i="12"/>
  <c r="D22" i="12"/>
  <c r="V21" i="12"/>
  <c r="S21" i="12"/>
  <c r="R21" i="12"/>
  <c r="AK21" i="12"/>
  <c r="AH21" i="12"/>
  <c r="AG21" i="12"/>
  <c r="H21" i="12"/>
  <c r="E21" i="12"/>
  <c r="D21" i="12"/>
  <c r="V20" i="12"/>
  <c r="S20" i="12"/>
  <c r="R20" i="12"/>
  <c r="AK20" i="12"/>
  <c r="AH20" i="12"/>
  <c r="AG20" i="12"/>
  <c r="H20" i="12"/>
  <c r="E20" i="12"/>
  <c r="D20" i="12"/>
  <c r="V19" i="12"/>
  <c r="S19" i="12"/>
  <c r="R19" i="12"/>
  <c r="AK19" i="12"/>
  <c r="AH19" i="12"/>
  <c r="AG19" i="12"/>
  <c r="H19" i="12"/>
  <c r="E19" i="12"/>
  <c r="D19" i="12"/>
  <c r="AA18" i="12"/>
  <c r="Z18" i="12"/>
  <c r="Y18" i="12"/>
  <c r="X18" i="12"/>
  <c r="W18" i="12"/>
  <c r="V18" i="12"/>
  <c r="U18" i="12"/>
  <c r="T18" i="12"/>
  <c r="S18" i="12"/>
  <c r="AP18" i="12"/>
  <c r="AO18" i="12"/>
  <c r="AN18" i="12"/>
  <c r="AM18" i="12"/>
  <c r="AL18" i="12"/>
  <c r="AK18" i="12"/>
  <c r="AJ18" i="12"/>
  <c r="AI18" i="12"/>
  <c r="AH18" i="12"/>
  <c r="M18" i="12"/>
  <c r="L18" i="12"/>
  <c r="K18" i="12"/>
  <c r="J18" i="12"/>
  <c r="I18" i="12"/>
  <c r="H18" i="12"/>
  <c r="G18" i="12"/>
  <c r="F18" i="12"/>
  <c r="E18" i="12"/>
  <c r="AA12" i="12"/>
  <c r="Z12" i="12"/>
  <c r="Z33" i="12" s="1"/>
  <c r="Y12" i="12"/>
  <c r="Y23" i="12" s="1"/>
  <c r="X12" i="12"/>
  <c r="W12" i="12"/>
  <c r="W33" i="12" s="1"/>
  <c r="V12" i="12"/>
  <c r="V33" i="12" s="1"/>
  <c r="U12" i="12"/>
  <c r="U33" i="12" s="1"/>
  <c r="T12" i="12"/>
  <c r="S12" i="12"/>
  <c r="AP12" i="12"/>
  <c r="AP33" i="12" s="1"/>
  <c r="AO12" i="12"/>
  <c r="AN12" i="12"/>
  <c r="AM12" i="12"/>
  <c r="AM23" i="12" s="1"/>
  <c r="AL12" i="12"/>
  <c r="AL33" i="12" s="1"/>
  <c r="AK12" i="12"/>
  <c r="AK33" i="12" s="1"/>
  <c r="AJ12" i="12"/>
  <c r="AJ33" i="12" s="1"/>
  <c r="AI12" i="12"/>
  <c r="AI33" i="12" s="1"/>
  <c r="AH12" i="12"/>
  <c r="AJ23" i="12" s="1"/>
  <c r="M12" i="12"/>
  <c r="L12" i="12"/>
  <c r="L33" i="12" s="1"/>
  <c r="K12" i="12"/>
  <c r="K33" i="12" s="1"/>
  <c r="J12" i="12"/>
  <c r="I12" i="12"/>
  <c r="I33" i="12" s="1"/>
  <c r="H12" i="12"/>
  <c r="H33" i="12" s="1"/>
  <c r="G12" i="12"/>
  <c r="G33" i="12" s="1"/>
  <c r="F12" i="12"/>
  <c r="E12" i="12"/>
  <c r="AA11" i="12"/>
  <c r="AA22" i="12" s="1"/>
  <c r="Z11" i="12"/>
  <c r="Y11" i="12"/>
  <c r="X11" i="12"/>
  <c r="X32" i="12" s="1"/>
  <c r="W11" i="12"/>
  <c r="W32" i="12" s="1"/>
  <c r="V11" i="12"/>
  <c r="V32" i="12" s="1"/>
  <c r="U11" i="12"/>
  <c r="U32" i="12" s="1"/>
  <c r="T11" i="12"/>
  <c r="T32" i="12" s="1"/>
  <c r="S11" i="12"/>
  <c r="U22" i="12" s="1"/>
  <c r="AP11" i="12"/>
  <c r="AO11" i="12"/>
  <c r="AO22" i="12" s="1"/>
  <c r="AN11" i="12"/>
  <c r="AN32" i="12" s="1"/>
  <c r="AM11" i="12"/>
  <c r="AL11" i="12"/>
  <c r="AL32" i="12" s="1"/>
  <c r="AK11" i="12"/>
  <c r="AK32" i="12" s="1"/>
  <c r="AJ11" i="12"/>
  <c r="AL22" i="12" s="1"/>
  <c r="AI11" i="12"/>
  <c r="AH11" i="12"/>
  <c r="AH32" i="12" s="1"/>
  <c r="M11" i="12"/>
  <c r="M32" i="12" s="1"/>
  <c r="L11" i="12"/>
  <c r="K11" i="12"/>
  <c r="J11" i="12"/>
  <c r="J32" i="12" s="1"/>
  <c r="I11" i="12"/>
  <c r="I32" i="12" s="1"/>
  <c r="H11" i="12"/>
  <c r="H32" i="12" s="1"/>
  <c r="G11" i="12"/>
  <c r="G32" i="12" s="1"/>
  <c r="F11" i="12"/>
  <c r="F22" i="12" s="1"/>
  <c r="E11" i="12"/>
  <c r="G22" i="12" s="1"/>
  <c r="AA10" i="12"/>
  <c r="AA31" i="12" s="1"/>
  <c r="Z10" i="12"/>
  <c r="Z31" i="12" s="1"/>
  <c r="Y10" i="12"/>
  <c r="Y21" i="12" s="1"/>
  <c r="X10" i="12"/>
  <c r="X31" i="12" s="1"/>
  <c r="W10" i="12"/>
  <c r="W31" i="12" s="1"/>
  <c r="V10" i="12"/>
  <c r="V31" i="12" s="1"/>
  <c r="U10" i="12"/>
  <c r="U31" i="12" s="1"/>
  <c r="T10" i="12"/>
  <c r="T31" i="12" s="1"/>
  <c r="S10" i="12"/>
  <c r="S31" i="12" s="1"/>
  <c r="AP10" i="12"/>
  <c r="AP21" i="12" s="1"/>
  <c r="AO10" i="12"/>
  <c r="AO31" i="12" s="1"/>
  <c r="AN10" i="12"/>
  <c r="AN31" i="12" s="1"/>
  <c r="AM10" i="12"/>
  <c r="AM31" i="12" s="1"/>
  <c r="AL10" i="12"/>
  <c r="AL31" i="12" s="1"/>
  <c r="AK10" i="12"/>
  <c r="AK31" i="12" s="1"/>
  <c r="AJ10" i="12"/>
  <c r="AJ31" i="12" s="1"/>
  <c r="AI10" i="12"/>
  <c r="AI21" i="12" s="1"/>
  <c r="AH10" i="12"/>
  <c r="AJ21" i="12" s="1"/>
  <c r="M10" i="12"/>
  <c r="M31" i="12" s="1"/>
  <c r="L10" i="12"/>
  <c r="L31" i="12" s="1"/>
  <c r="K10" i="12"/>
  <c r="K31" i="12" s="1"/>
  <c r="J10" i="12"/>
  <c r="J31" i="12" s="1"/>
  <c r="I10" i="12"/>
  <c r="I31" i="12" s="1"/>
  <c r="H10" i="12"/>
  <c r="H31" i="12" s="1"/>
  <c r="G10" i="12"/>
  <c r="G31" i="12" s="1"/>
  <c r="F10" i="12"/>
  <c r="F31" i="12" s="1"/>
  <c r="E10" i="12"/>
  <c r="E31" i="12" s="1"/>
  <c r="AA9" i="12"/>
  <c r="AA30" i="12" s="1"/>
  <c r="Z9" i="12"/>
  <c r="Z30" i="12" s="1"/>
  <c r="Y9" i="12"/>
  <c r="Y30" i="12" s="1"/>
  <c r="X9" i="12"/>
  <c r="X20" i="12" s="1"/>
  <c r="W9" i="12"/>
  <c r="W30" i="12" s="1"/>
  <c r="V9" i="12"/>
  <c r="V30" i="12" s="1"/>
  <c r="U9" i="12"/>
  <c r="U30" i="12" s="1"/>
  <c r="T9" i="12"/>
  <c r="T30" i="12" s="1"/>
  <c r="S9" i="12"/>
  <c r="U20" i="12" s="1"/>
  <c r="AP9" i="12"/>
  <c r="AP30" i="12" s="1"/>
  <c r="AO9" i="12"/>
  <c r="AO30" i="12" s="1"/>
  <c r="AN9" i="12"/>
  <c r="AN30" i="12" s="1"/>
  <c r="AM9" i="12"/>
  <c r="AM30" i="12" s="1"/>
  <c r="AL9" i="12"/>
  <c r="AL30" i="12" s="1"/>
  <c r="AK9" i="12"/>
  <c r="AK30" i="12" s="1"/>
  <c r="AJ9" i="12"/>
  <c r="AL20" i="12" s="1"/>
  <c r="AI9" i="12"/>
  <c r="AI30" i="12" s="1"/>
  <c r="AH9" i="12"/>
  <c r="AH30" i="12" s="1"/>
  <c r="M9" i="12"/>
  <c r="M30" i="12" s="1"/>
  <c r="L9" i="12"/>
  <c r="L30" i="12" s="1"/>
  <c r="K9" i="12"/>
  <c r="K30" i="12" s="1"/>
  <c r="J9" i="12"/>
  <c r="J30" i="12" s="1"/>
  <c r="I9" i="12"/>
  <c r="I30" i="12" s="1"/>
  <c r="H9" i="12"/>
  <c r="H30" i="12" s="1"/>
  <c r="G9" i="12"/>
  <c r="G30" i="12" s="1"/>
  <c r="F9" i="12"/>
  <c r="F30" i="12" s="1"/>
  <c r="E9" i="12"/>
  <c r="G20" i="12" s="1"/>
  <c r="AA8" i="12"/>
  <c r="AA29" i="12" s="1"/>
  <c r="Z8" i="12"/>
  <c r="Z19" i="12" s="1"/>
  <c r="Y8" i="12"/>
  <c r="Y29" i="12" s="1"/>
  <c r="X8" i="12"/>
  <c r="X29" i="12" s="1"/>
  <c r="W8" i="12"/>
  <c r="W29" i="12" s="1"/>
  <c r="V8" i="12"/>
  <c r="V29" i="12" s="1"/>
  <c r="U8" i="12"/>
  <c r="U29" i="12" s="1"/>
  <c r="T8" i="12"/>
  <c r="T29" i="12" s="1"/>
  <c r="S8" i="12"/>
  <c r="S29" i="12" s="1"/>
  <c r="AP8" i="12"/>
  <c r="AP29" i="12" s="1"/>
  <c r="AO8" i="12"/>
  <c r="AO29" i="12" s="1"/>
  <c r="AN8" i="12"/>
  <c r="AN29" i="12" s="1"/>
  <c r="AM8" i="12"/>
  <c r="AM29" i="12" s="1"/>
  <c r="AL8" i="12"/>
  <c r="AL29" i="12" s="1"/>
  <c r="AK8" i="12"/>
  <c r="AK29" i="12" s="1"/>
  <c r="AJ8" i="12"/>
  <c r="AJ29" i="12" s="1"/>
  <c r="AI8" i="12"/>
  <c r="AI19" i="12" s="1"/>
  <c r="AH8" i="12"/>
  <c r="AH29" i="12" s="1"/>
  <c r="M8" i="12"/>
  <c r="M29" i="12" s="1"/>
  <c r="L8" i="12"/>
  <c r="L29" i="12" s="1"/>
  <c r="K8" i="12"/>
  <c r="K29" i="12" s="1"/>
  <c r="J8" i="12"/>
  <c r="J29" i="12" s="1"/>
  <c r="I8" i="12"/>
  <c r="I29" i="12" s="1"/>
  <c r="H8" i="12"/>
  <c r="H29" i="12" s="1"/>
  <c r="G8" i="12"/>
  <c r="G29" i="12" s="1"/>
  <c r="F8" i="12"/>
  <c r="F29" i="12" s="1"/>
  <c r="E8" i="12"/>
  <c r="E29" i="12" s="1"/>
  <c r="AD35" i="11"/>
  <c r="X35" i="11"/>
  <c r="R35" i="11"/>
  <c r="L35" i="11"/>
  <c r="F35" i="11"/>
  <c r="AD24" i="11"/>
  <c r="X24" i="11"/>
  <c r="R24" i="11"/>
  <c r="L24" i="11"/>
  <c r="F24" i="11"/>
  <c r="AD12" i="11"/>
  <c r="X12" i="11"/>
  <c r="R12" i="11"/>
  <c r="L12" i="11"/>
  <c r="F12" i="11"/>
  <c r="AD1" i="11"/>
  <c r="X1" i="11"/>
  <c r="R1" i="11"/>
  <c r="L1" i="11"/>
  <c r="F1" i="11"/>
  <c r="AC57" i="9"/>
  <c r="O57" i="9"/>
  <c r="AC56" i="9"/>
  <c r="O56" i="9"/>
  <c r="AC55" i="9"/>
  <c r="O55" i="9"/>
  <c r="AC54" i="9"/>
  <c r="O54" i="9"/>
  <c r="AC53" i="9"/>
  <c r="O53" i="9"/>
  <c r="AC52" i="9"/>
  <c r="O52" i="9"/>
  <c r="AC50" i="9"/>
  <c r="O50" i="9"/>
  <c r="AC49" i="9"/>
  <c r="O49" i="9"/>
  <c r="AC48" i="9"/>
  <c r="O48" i="9"/>
  <c r="AC47" i="9"/>
  <c r="O47" i="9"/>
  <c r="AC46" i="9"/>
  <c r="O46" i="9"/>
  <c r="AC45" i="9"/>
  <c r="O45" i="9"/>
  <c r="AC43" i="9"/>
  <c r="O43" i="9"/>
  <c r="AC42" i="9"/>
  <c r="O42" i="9"/>
  <c r="AC41" i="9"/>
  <c r="O41" i="9"/>
  <c r="AC40" i="9"/>
  <c r="O40" i="9"/>
  <c r="AC39" i="9"/>
  <c r="O39" i="9"/>
  <c r="AC38" i="9"/>
  <c r="O38" i="9"/>
  <c r="AC36" i="9"/>
  <c r="O36" i="9"/>
  <c r="AC35" i="9"/>
  <c r="O35" i="9"/>
  <c r="AC34" i="9"/>
  <c r="O34" i="9"/>
  <c r="AC33" i="9"/>
  <c r="O33" i="9"/>
  <c r="AC32" i="9"/>
  <c r="O32" i="9"/>
  <c r="AC31" i="9"/>
  <c r="O31" i="9"/>
  <c r="AC29" i="9"/>
  <c r="O29" i="9"/>
  <c r="AC28" i="9"/>
  <c r="O28" i="9"/>
  <c r="AC27" i="9"/>
  <c r="O27" i="9"/>
  <c r="AC26" i="9"/>
  <c r="O26" i="9"/>
  <c r="AC25" i="9"/>
  <c r="O25" i="9"/>
  <c r="AC24" i="9"/>
  <c r="O24" i="9"/>
  <c r="AC22" i="9"/>
  <c r="O22" i="9"/>
  <c r="AC21" i="9"/>
  <c r="O21" i="9"/>
  <c r="AC20" i="9"/>
  <c r="O20" i="9"/>
  <c r="AC19" i="9"/>
  <c r="O19" i="9"/>
  <c r="AC18" i="9"/>
  <c r="O18" i="9"/>
  <c r="AC17" i="9"/>
  <c r="O17" i="9"/>
  <c r="AC15" i="9"/>
  <c r="O15" i="9"/>
  <c r="AC14" i="9"/>
  <c r="O14" i="9"/>
  <c r="AC13" i="9"/>
  <c r="O13" i="9"/>
  <c r="AC12" i="9"/>
  <c r="O12" i="9"/>
  <c r="AC11" i="9"/>
  <c r="O11" i="9"/>
  <c r="AC10" i="9"/>
  <c r="O10" i="9"/>
  <c r="AC8" i="9"/>
  <c r="O8" i="9"/>
  <c r="AC7" i="9"/>
  <c r="O7" i="9"/>
  <c r="AC6" i="9"/>
  <c r="O6" i="9"/>
  <c r="AC5" i="9"/>
  <c r="O5" i="9"/>
  <c r="AC4" i="9"/>
  <c r="O4" i="9"/>
  <c r="AC3" i="9"/>
  <c r="O3" i="9"/>
  <c r="L42" i="8"/>
  <c r="K42" i="8"/>
  <c r="J42" i="8"/>
  <c r="I42" i="8"/>
  <c r="L41" i="8"/>
  <c r="K41" i="8"/>
  <c r="J41" i="8"/>
  <c r="I41" i="8"/>
  <c r="L40" i="8"/>
  <c r="K40" i="8"/>
  <c r="J40" i="8"/>
  <c r="I40" i="8"/>
  <c r="L39" i="8"/>
  <c r="K39" i="8"/>
  <c r="J39" i="8"/>
  <c r="I39" i="8"/>
  <c r="L38" i="8"/>
  <c r="K38" i="8"/>
  <c r="J38" i="8"/>
  <c r="I38" i="8"/>
  <c r="L26" i="8"/>
  <c r="K26" i="8"/>
  <c r="I26" i="8"/>
  <c r="L25" i="8"/>
  <c r="K25" i="8"/>
  <c r="I25" i="8"/>
  <c r="L24" i="8"/>
  <c r="K24" i="8"/>
  <c r="I24" i="8"/>
  <c r="L23" i="8"/>
  <c r="K23" i="8"/>
  <c r="I23" i="8"/>
  <c r="L22" i="8"/>
  <c r="K22" i="8"/>
  <c r="I22" i="8"/>
  <c r="T10" i="8"/>
  <c r="S10" i="8"/>
  <c r="R10" i="8"/>
  <c r="Q10" i="8"/>
  <c r="P10" i="8"/>
  <c r="O10" i="8"/>
  <c r="L10" i="8"/>
  <c r="K10" i="8"/>
  <c r="J10" i="8"/>
  <c r="I10" i="8"/>
  <c r="T9" i="8"/>
  <c r="S9" i="8"/>
  <c r="R9" i="8"/>
  <c r="Q9" i="8"/>
  <c r="P9" i="8"/>
  <c r="O9" i="8"/>
  <c r="L9" i="8"/>
  <c r="K9" i="8"/>
  <c r="J9" i="8"/>
  <c r="I9" i="8"/>
  <c r="T8" i="8"/>
  <c r="S8" i="8"/>
  <c r="R8" i="8"/>
  <c r="Q8" i="8"/>
  <c r="P8" i="8"/>
  <c r="O8" i="8"/>
  <c r="L8" i="8"/>
  <c r="K8" i="8"/>
  <c r="J8" i="8"/>
  <c r="I8" i="8"/>
  <c r="T7" i="8"/>
  <c r="S7" i="8"/>
  <c r="R7" i="8"/>
  <c r="Q7" i="8"/>
  <c r="P7" i="8"/>
  <c r="O7" i="8"/>
  <c r="L7" i="8"/>
  <c r="K7" i="8"/>
  <c r="J7" i="8"/>
  <c r="I7" i="8"/>
  <c r="T6" i="8"/>
  <c r="S6" i="8"/>
  <c r="R6" i="8"/>
  <c r="Q6" i="8"/>
  <c r="P6" i="8"/>
  <c r="O6" i="8"/>
  <c r="L6" i="8"/>
  <c r="K6" i="8"/>
  <c r="J6" i="8"/>
  <c r="I6" i="8"/>
  <c r="AM42" i="7"/>
  <c r="AL42" i="7"/>
  <c r="AK42" i="7"/>
  <c r="AJ42" i="7"/>
  <c r="AI42" i="7"/>
  <c r="AH42" i="7"/>
  <c r="AM41" i="7"/>
  <c r="AL41" i="7"/>
  <c r="AK41" i="7"/>
  <c r="AJ41" i="7"/>
  <c r="AI41" i="7"/>
  <c r="AH41" i="7"/>
  <c r="AM40" i="7"/>
  <c r="AL40" i="7"/>
  <c r="AK40" i="7"/>
  <c r="AJ40" i="7"/>
  <c r="AI40" i="7"/>
  <c r="AH40" i="7"/>
  <c r="AM39" i="7"/>
  <c r="AL39" i="7"/>
  <c r="AK39" i="7"/>
  <c r="AJ39" i="7"/>
  <c r="AI39" i="7"/>
  <c r="AH39" i="7"/>
  <c r="AM36" i="7"/>
  <c r="AL36" i="7"/>
  <c r="AK36" i="7"/>
  <c r="AJ36" i="7"/>
  <c r="AI36" i="7"/>
  <c r="AH36" i="7"/>
  <c r="AM35" i="7"/>
  <c r="AL35" i="7"/>
  <c r="AK35" i="7"/>
  <c r="AJ35" i="7"/>
  <c r="AI35" i="7"/>
  <c r="AH35" i="7"/>
  <c r="AM34" i="7"/>
  <c r="AL34" i="7"/>
  <c r="AK34" i="7"/>
  <c r="AJ34" i="7"/>
  <c r="AI34" i="7"/>
  <c r="AH34" i="7"/>
  <c r="AM33" i="7"/>
  <c r="AL33" i="7"/>
  <c r="AK33" i="7"/>
  <c r="AJ33" i="7"/>
  <c r="AI33" i="7"/>
  <c r="AH33" i="7"/>
  <c r="AM32" i="7"/>
  <c r="AL32" i="7"/>
  <c r="AK32" i="7"/>
  <c r="AJ32" i="7"/>
  <c r="AI32" i="7"/>
  <c r="AH32" i="7"/>
  <c r="AM29" i="7"/>
  <c r="AL29" i="7"/>
  <c r="AK29" i="7"/>
  <c r="AJ29" i="7"/>
  <c r="AI29" i="7"/>
  <c r="AH29" i="7"/>
  <c r="AM28" i="7"/>
  <c r="AL28" i="7"/>
  <c r="AK28" i="7"/>
  <c r="AJ28" i="7"/>
  <c r="AI28" i="7"/>
  <c r="AH28" i="7"/>
  <c r="AM27" i="7"/>
  <c r="AL27" i="7"/>
  <c r="AK27" i="7"/>
  <c r="AJ27" i="7"/>
  <c r="AI27" i="7"/>
  <c r="AH27" i="7"/>
  <c r="AM26" i="7"/>
  <c r="AL26" i="7"/>
  <c r="AK26" i="7"/>
  <c r="AJ26" i="7"/>
  <c r="AI26" i="7"/>
  <c r="AH26" i="7"/>
  <c r="AM25" i="7"/>
  <c r="AL25" i="7"/>
  <c r="AK25" i="7"/>
  <c r="AJ25" i="7"/>
  <c r="AI25" i="7"/>
  <c r="AH25" i="7"/>
  <c r="AM22" i="7"/>
  <c r="AL22" i="7"/>
  <c r="AK22" i="7"/>
  <c r="AJ22" i="7"/>
  <c r="AI22" i="7"/>
  <c r="AH22" i="7"/>
  <c r="AM21" i="7"/>
  <c r="AL21" i="7"/>
  <c r="AK21" i="7"/>
  <c r="AJ21" i="7"/>
  <c r="AI21" i="7"/>
  <c r="AH21" i="7"/>
  <c r="AM20" i="7"/>
  <c r="AL20" i="7"/>
  <c r="AK20" i="7"/>
  <c r="AJ20" i="7"/>
  <c r="AI20" i="7"/>
  <c r="AH20" i="7"/>
  <c r="AM19" i="7"/>
  <c r="AL19" i="7"/>
  <c r="AK19" i="7"/>
  <c r="AJ19" i="7"/>
  <c r="AI19" i="7"/>
  <c r="AH19" i="7"/>
  <c r="AM18" i="7"/>
  <c r="AL18" i="7"/>
  <c r="AK18" i="7"/>
  <c r="AJ18" i="7"/>
  <c r="AI18" i="7"/>
  <c r="AH18" i="7"/>
  <c r="AM15" i="7"/>
  <c r="AL15" i="7"/>
  <c r="AK15" i="7"/>
  <c r="AJ15" i="7"/>
  <c r="AI15" i="7"/>
  <c r="AH15" i="7"/>
  <c r="AM14" i="7"/>
  <c r="AL14" i="7"/>
  <c r="AK14" i="7"/>
  <c r="AJ14" i="7"/>
  <c r="AI14" i="7"/>
  <c r="AH14" i="7"/>
  <c r="AM13" i="7"/>
  <c r="AL13" i="7"/>
  <c r="AK13" i="7"/>
  <c r="AJ13" i="7"/>
  <c r="AI13" i="7"/>
  <c r="AH13" i="7"/>
  <c r="AM12" i="7"/>
  <c r="AL12" i="7"/>
  <c r="AK12" i="7"/>
  <c r="AJ12" i="7"/>
  <c r="AI12" i="7"/>
  <c r="AH12" i="7"/>
  <c r="AM11" i="7"/>
  <c r="AL11" i="7"/>
  <c r="AK11" i="7"/>
  <c r="AJ11" i="7"/>
  <c r="AI11" i="7"/>
  <c r="AH11" i="7"/>
  <c r="AM7" i="7"/>
  <c r="AL7" i="7"/>
  <c r="AK7" i="7"/>
  <c r="AJ7" i="7"/>
  <c r="AI7" i="7"/>
  <c r="AH7" i="7"/>
  <c r="AM6" i="7"/>
  <c r="AL6" i="7"/>
  <c r="AK6" i="7"/>
  <c r="AJ6" i="7"/>
  <c r="AI6" i="7"/>
  <c r="AH6" i="7"/>
  <c r="X6" i="7"/>
  <c r="W6" i="7"/>
  <c r="V6" i="7"/>
  <c r="U6" i="7"/>
  <c r="T6" i="7"/>
  <c r="S6" i="7"/>
  <c r="I6" i="7"/>
  <c r="H6" i="7"/>
  <c r="G6" i="7"/>
  <c r="F6" i="7"/>
  <c r="E6" i="7"/>
  <c r="D6" i="7"/>
  <c r="AM5" i="7"/>
  <c r="AL5" i="7"/>
  <c r="AK5" i="7"/>
  <c r="AJ5" i="7"/>
  <c r="AI5" i="7"/>
  <c r="AH5" i="7"/>
  <c r="AD5" i="7"/>
  <c r="AD7" i="7" s="1"/>
  <c r="AC5" i="7"/>
  <c r="AC7" i="7" s="1"/>
  <c r="AB5" i="7"/>
  <c r="AB7" i="7" s="1"/>
  <c r="AA5" i="7"/>
  <c r="AA7" i="7" s="1"/>
  <c r="Z5" i="7"/>
  <c r="Z7" i="7" s="1"/>
  <c r="Y5" i="7"/>
  <c r="Y7" i="7" s="1"/>
  <c r="X5" i="7"/>
  <c r="W5" i="7"/>
  <c r="W7" i="7" s="1"/>
  <c r="V5" i="7"/>
  <c r="U5" i="7"/>
  <c r="T5" i="7"/>
  <c r="T7" i="7" s="1"/>
  <c r="S5" i="7"/>
  <c r="S7" i="7" s="1"/>
  <c r="O5" i="7"/>
  <c r="O7" i="7" s="1"/>
  <c r="N5" i="7"/>
  <c r="N7" i="7" s="1"/>
  <c r="M5" i="7"/>
  <c r="M7" i="7" s="1"/>
  <c r="L5" i="7"/>
  <c r="L7" i="7" s="1"/>
  <c r="K5" i="7"/>
  <c r="K7" i="7" s="1"/>
  <c r="J5" i="7"/>
  <c r="J7" i="7" s="1"/>
  <c r="I5" i="7"/>
  <c r="AM47" i="7" s="1"/>
  <c r="H5" i="7"/>
  <c r="AL47" i="7" s="1"/>
  <c r="G5" i="7"/>
  <c r="AK46" i="7" s="1"/>
  <c r="F5" i="7"/>
  <c r="F7" i="7" s="1"/>
  <c r="E5" i="7"/>
  <c r="AI47" i="7" s="1"/>
  <c r="D5" i="7"/>
  <c r="AH47" i="7" s="1"/>
  <c r="AM4" i="7"/>
  <c r="AL4" i="7"/>
  <c r="AK4" i="7"/>
  <c r="AJ4" i="7"/>
  <c r="AI4" i="7"/>
  <c r="AH4" i="7"/>
  <c r="M68" i="6"/>
  <c r="M69" i="6" s="1"/>
  <c r="M70" i="6" s="1"/>
  <c r="L47" i="6"/>
  <c r="I47" i="6"/>
  <c r="L46" i="6"/>
  <c r="I46" i="6"/>
  <c r="L45" i="6"/>
  <c r="I45" i="6"/>
  <c r="L44" i="6"/>
  <c r="I44" i="6"/>
  <c r="L43" i="6"/>
  <c r="I43" i="6"/>
  <c r="L42" i="6"/>
  <c r="I42" i="6"/>
  <c r="L41" i="6"/>
  <c r="I41" i="6"/>
  <c r="L40" i="6"/>
  <c r="I40" i="6"/>
  <c r="L39" i="6"/>
  <c r="I39" i="6"/>
  <c r="L38" i="6"/>
  <c r="I38" i="6"/>
  <c r="L37" i="6"/>
  <c r="I37" i="6"/>
  <c r="L36" i="6"/>
  <c r="I36" i="6"/>
  <c r="L35" i="6"/>
  <c r="I35" i="6"/>
  <c r="L34" i="6"/>
  <c r="I34" i="6"/>
  <c r="L33" i="6"/>
  <c r="I33" i="6"/>
  <c r="L32" i="6"/>
  <c r="I32" i="6"/>
  <c r="L31" i="6"/>
  <c r="I31" i="6"/>
  <c r="L30" i="6"/>
  <c r="I30" i="6"/>
  <c r="L29" i="6"/>
  <c r="I29" i="6"/>
  <c r="L28" i="6"/>
  <c r="I28" i="6"/>
  <c r="L27" i="6"/>
  <c r="I27" i="6"/>
  <c r="L26" i="6"/>
  <c r="I26" i="6"/>
  <c r="L25" i="6"/>
  <c r="I25" i="6"/>
  <c r="L24" i="6"/>
  <c r="I24" i="6"/>
  <c r="L23" i="6"/>
  <c r="I23" i="6"/>
  <c r="L22" i="6"/>
  <c r="I22" i="6"/>
  <c r="L21" i="6"/>
  <c r="I21" i="6"/>
  <c r="L20" i="6"/>
  <c r="I20" i="6"/>
  <c r="L15" i="6"/>
  <c r="I15" i="6"/>
  <c r="L14" i="6"/>
  <c r="I14" i="6"/>
  <c r="L13" i="6"/>
  <c r="I13" i="6"/>
  <c r="L12" i="6"/>
  <c r="I12" i="6"/>
  <c r="L11" i="6"/>
  <c r="I11" i="6"/>
  <c r="L10" i="6"/>
  <c r="I10" i="6"/>
  <c r="L9" i="6"/>
  <c r="I9" i="6"/>
  <c r="L8" i="6"/>
  <c r="I8" i="6"/>
  <c r="L7" i="6"/>
  <c r="I7" i="6"/>
  <c r="L6" i="6"/>
  <c r="I6" i="6"/>
  <c r="L5" i="6"/>
  <c r="I5" i="6"/>
  <c r="L4" i="6"/>
  <c r="I4" i="6"/>
  <c r="L3" i="6"/>
  <c r="I3" i="6"/>
  <c r="C40" i="4"/>
  <c r="C55" i="4" s="1"/>
  <c r="C60" i="4" s="1"/>
  <c r="C65" i="4" s="1"/>
  <c r="C70" i="4" s="1"/>
  <c r="C85" i="4" s="1"/>
  <c r="C95" i="4" s="1"/>
  <c r="K25" i="4"/>
  <c r="K35" i="4" s="1"/>
  <c r="K40" i="4" s="1"/>
  <c r="K50" i="4" s="1"/>
  <c r="K55" i="4" s="1"/>
  <c r="K60" i="4" s="1"/>
  <c r="K65" i="4" s="1"/>
  <c r="K70" i="4" s="1"/>
  <c r="K80" i="4" s="1"/>
  <c r="K90" i="4" s="1"/>
  <c r="K95" i="4" s="1"/>
  <c r="D25" i="4"/>
  <c r="D35" i="4" s="1"/>
  <c r="D45" i="4" s="1"/>
  <c r="D55" i="4" s="1"/>
  <c r="D70" i="4" s="1"/>
  <c r="D85" i="4" s="1"/>
  <c r="D95" i="4" s="1"/>
  <c r="C25" i="4"/>
  <c r="J20" i="4"/>
  <c r="J25" i="4" s="1"/>
  <c r="J40" i="4" s="1"/>
  <c r="J45" i="4" s="1"/>
  <c r="J50" i="4" s="1"/>
  <c r="J55" i="4" s="1"/>
  <c r="J65" i="4" s="1"/>
  <c r="J70" i="4" s="1"/>
  <c r="J75" i="4" s="1"/>
  <c r="J90" i="4" s="1"/>
  <c r="J95" i="4" s="1"/>
  <c r="H20" i="4"/>
  <c r="H30" i="4" s="1"/>
  <c r="H40" i="4" s="1"/>
  <c r="H50" i="4" s="1"/>
  <c r="H60" i="4" s="1"/>
  <c r="H65" i="4" s="1"/>
  <c r="H70" i="4" s="1"/>
  <c r="H75" i="4" s="1"/>
  <c r="H95" i="4" s="1"/>
  <c r="E20" i="4"/>
  <c r="E35" i="4" s="1"/>
  <c r="E45" i="4" s="1"/>
  <c r="E55" i="4" s="1"/>
  <c r="E75" i="4" s="1"/>
  <c r="E95" i="4" s="1"/>
  <c r="I15" i="4"/>
  <c r="I30" i="4" s="1"/>
  <c r="I40" i="4" s="1"/>
  <c r="I45" i="4" s="1"/>
  <c r="I50" i="4" s="1"/>
  <c r="I60" i="4" s="1"/>
  <c r="I70" i="4" s="1"/>
  <c r="I80" i="4" s="1"/>
  <c r="I95" i="4" s="1"/>
  <c r="B15" i="4"/>
  <c r="B20" i="4" s="1"/>
  <c r="B25" i="4" s="1"/>
  <c r="B30" i="4" s="1"/>
  <c r="B35" i="4" s="1"/>
  <c r="B40" i="4" s="1"/>
  <c r="B45" i="4" s="1"/>
  <c r="B50" i="4" s="1"/>
  <c r="B55" i="4" s="1"/>
  <c r="B65" i="4" s="1"/>
  <c r="B75" i="4" s="1"/>
  <c r="B80" i="4" s="1"/>
  <c r="I1" i="4"/>
  <c r="Y47" i="3"/>
  <c r="Y45" i="3"/>
  <c r="X45" i="3"/>
  <c r="W45" i="3"/>
  <c r="V45" i="3"/>
  <c r="U45" i="3"/>
  <c r="S45" i="3"/>
  <c r="Q45" i="3"/>
  <c r="O45" i="3"/>
  <c r="M45" i="3"/>
  <c r="K45" i="3"/>
  <c r="I45" i="3"/>
  <c r="G45" i="3"/>
  <c r="F45" i="3"/>
  <c r="E45" i="3"/>
  <c r="D45" i="3"/>
  <c r="C45" i="3"/>
  <c r="J72" i="1"/>
  <c r="C72" i="1"/>
  <c r="AA24" i="1"/>
  <c r="Z24" i="1"/>
  <c r="X24" i="1"/>
  <c r="U24" i="1"/>
  <c r="T24" i="1"/>
  <c r="S24" i="1"/>
  <c r="R24" i="1"/>
  <c r="Q24" i="1"/>
  <c r="P24" i="1"/>
  <c r="N24" i="1"/>
  <c r="M24" i="1"/>
  <c r="L24" i="1"/>
  <c r="K24" i="1"/>
  <c r="J24" i="1"/>
  <c r="I24" i="1"/>
  <c r="G24" i="1"/>
  <c r="F24" i="1"/>
  <c r="E24" i="1"/>
  <c r="D24" i="1"/>
  <c r="C24" i="1"/>
  <c r="B24" i="1"/>
  <c r="B5" i="3" l="1"/>
  <c r="K97" i="4"/>
  <c r="X7" i="7"/>
  <c r="U7" i="7"/>
  <c r="V7" i="7"/>
  <c r="AH46" i="7"/>
  <c r="AL46" i="7"/>
  <c r="AH44" i="7"/>
  <c r="AL44" i="7"/>
  <c r="Y41" i="12"/>
  <c r="J19" i="12"/>
  <c r="X21" i="12"/>
  <c r="AN20" i="12"/>
  <c r="W20" i="12"/>
  <c r="AI29" i="12"/>
  <c r="AO32" i="12"/>
  <c r="S30" i="12"/>
  <c r="Y42" i="12"/>
  <c r="AM20" i="12"/>
  <c r="AO21" i="12"/>
  <c r="AP23" i="12"/>
  <c r="Z29" i="12"/>
  <c r="Y31" i="12"/>
  <c r="K40" i="12"/>
  <c r="AP41" i="12"/>
  <c r="Z42" i="12"/>
  <c r="K19" i="12"/>
  <c r="AO19" i="12"/>
  <c r="U19" i="12"/>
  <c r="AI20" i="12"/>
  <c r="Z20" i="12"/>
  <c r="G21" i="12"/>
  <c r="I22" i="12"/>
  <c r="AJ22" i="12"/>
  <c r="AI23" i="12"/>
  <c r="X30" i="12"/>
  <c r="F32" i="12"/>
  <c r="AH33" i="12"/>
  <c r="X40" i="12"/>
  <c r="F19" i="12"/>
  <c r="AP19" i="12"/>
  <c r="L20" i="12"/>
  <c r="AA20" i="12"/>
  <c r="AL21" i="12"/>
  <c r="T21" i="12"/>
  <c r="J22" i="12"/>
  <c r="K23" i="12"/>
  <c r="AJ30" i="12"/>
  <c r="AM33" i="12"/>
  <c r="AA39" i="12"/>
  <c r="L41" i="12"/>
  <c r="AA43" i="12"/>
  <c r="AI32" i="12"/>
  <c r="AI22" i="12"/>
  <c r="T33" i="12"/>
  <c r="T23" i="12"/>
  <c r="L32" i="12"/>
  <c r="L22" i="12"/>
  <c r="E33" i="12"/>
  <c r="I23" i="12"/>
  <c r="M33" i="12"/>
  <c r="M23" i="12"/>
  <c r="AO33" i="12"/>
  <c r="AO23" i="12"/>
  <c r="G19" i="12"/>
  <c r="M20" i="12"/>
  <c r="K21" i="12"/>
  <c r="U21" i="12"/>
  <c r="L23" i="12"/>
  <c r="AI31" i="12"/>
  <c r="Y33" i="12"/>
  <c r="AM43" i="12"/>
  <c r="AI43" i="12"/>
  <c r="AP42" i="12"/>
  <c r="AL42" i="12"/>
  <c r="AN40" i="12"/>
  <c r="AJ40" i="12"/>
  <c r="AM39" i="12"/>
  <c r="AI39" i="12"/>
  <c r="AP43" i="12"/>
  <c r="AL43" i="12"/>
  <c r="AM40" i="12"/>
  <c r="AI40" i="12"/>
  <c r="AP39" i="12"/>
  <c r="AL39" i="12"/>
  <c r="AO40" i="12"/>
  <c r="J43" i="12"/>
  <c r="Y32" i="12"/>
  <c r="Y22" i="12"/>
  <c r="F33" i="12"/>
  <c r="F23" i="12"/>
  <c r="J33" i="12"/>
  <c r="J23" i="12"/>
  <c r="L19" i="12"/>
  <c r="AM19" i="12"/>
  <c r="F20" i="12"/>
  <c r="J20" i="12"/>
  <c r="AO20" i="12"/>
  <c r="T20" i="12"/>
  <c r="L21" i="12"/>
  <c r="AM21" i="12"/>
  <c r="Z21" i="12"/>
  <c r="M22" i="12"/>
  <c r="X22" i="12"/>
  <c r="G23" i="12"/>
  <c r="AL23" i="12"/>
  <c r="Z23" i="12"/>
  <c r="E30" i="12"/>
  <c r="S32" i="12"/>
  <c r="AA32" i="12"/>
  <c r="AF41" i="12"/>
  <c r="AN39" i="12"/>
  <c r="M42" i="12"/>
  <c r="AN43" i="12"/>
  <c r="K32" i="12"/>
  <c r="K22" i="12"/>
  <c r="AM32" i="12"/>
  <c r="AM22" i="12"/>
  <c r="AN33" i="12"/>
  <c r="AN23" i="12"/>
  <c r="X33" i="12"/>
  <c r="X23" i="12"/>
  <c r="T19" i="12"/>
  <c r="X19" i="12"/>
  <c r="F21" i="12"/>
  <c r="J21" i="12"/>
  <c r="AH31" i="12"/>
  <c r="AP31" i="12"/>
  <c r="E42" i="12"/>
  <c r="E43" i="12"/>
  <c r="E39" i="12"/>
  <c r="E40" i="12"/>
  <c r="E41" i="12"/>
  <c r="S43" i="12"/>
  <c r="S39" i="12"/>
  <c r="S40" i="12"/>
  <c r="S41" i="12"/>
  <c r="S42" i="12"/>
  <c r="AL19" i="12"/>
  <c r="Y19" i="12"/>
  <c r="I20" i="12"/>
  <c r="AJ20" i="12"/>
  <c r="W22" i="12"/>
  <c r="AJ32" i="12"/>
  <c r="J39" i="12"/>
  <c r="AP32" i="12"/>
  <c r="AP22" i="12"/>
  <c r="Z32" i="12"/>
  <c r="Z22" i="12"/>
  <c r="S33" i="12"/>
  <c r="W23" i="12"/>
  <c r="AA33" i="12"/>
  <c r="AA23" i="12"/>
  <c r="I19" i="12"/>
  <c r="M19" i="12"/>
  <c r="AJ19" i="12"/>
  <c r="AN19" i="12"/>
  <c r="W19" i="12"/>
  <c r="AA19" i="12"/>
  <c r="K20" i="12"/>
  <c r="AP20" i="12"/>
  <c r="Y20" i="12"/>
  <c r="I21" i="12"/>
  <c r="M21" i="12"/>
  <c r="AN21" i="12"/>
  <c r="W21" i="12"/>
  <c r="AA21" i="12"/>
  <c r="AN22" i="12"/>
  <c r="T22" i="12"/>
  <c r="U23" i="12"/>
  <c r="E32" i="12"/>
  <c r="M43" i="12"/>
  <c r="AM42" i="12"/>
  <c r="G39" i="12"/>
  <c r="K39" i="12"/>
  <c r="AK39" i="12"/>
  <c r="AO39" i="12"/>
  <c r="T39" i="12"/>
  <c r="X39" i="12"/>
  <c r="H40" i="12"/>
  <c r="L40" i="12"/>
  <c r="AH40" i="12"/>
  <c r="AF40" i="12" s="1"/>
  <c r="AL40" i="12"/>
  <c r="AP40" i="12"/>
  <c r="U40" i="12"/>
  <c r="Y40" i="12"/>
  <c r="I41" i="12"/>
  <c r="M41" i="12"/>
  <c r="AI41" i="12"/>
  <c r="AM41" i="12"/>
  <c r="V41" i="12"/>
  <c r="Z41" i="12"/>
  <c r="F42" i="12"/>
  <c r="J42" i="12"/>
  <c r="AJ42" i="12"/>
  <c r="AN42" i="12"/>
  <c r="W42" i="12"/>
  <c r="AA42" i="12"/>
  <c r="G43" i="12"/>
  <c r="K43" i="12"/>
  <c r="AK43" i="12"/>
  <c r="AO43" i="12"/>
  <c r="T43" i="12"/>
  <c r="X43" i="12"/>
  <c r="H39" i="12"/>
  <c r="L39" i="12"/>
  <c r="AH39" i="12"/>
  <c r="AF39" i="12" s="1"/>
  <c r="U39" i="12"/>
  <c r="Y39" i="12"/>
  <c r="I40" i="12"/>
  <c r="M40" i="12"/>
  <c r="V40" i="12"/>
  <c r="Z40" i="12"/>
  <c r="F41" i="12"/>
  <c r="J41" i="12"/>
  <c r="AJ41" i="12"/>
  <c r="AN41" i="12"/>
  <c r="W41" i="12"/>
  <c r="AA41" i="12"/>
  <c r="G42" i="12"/>
  <c r="K42" i="12"/>
  <c r="AK42" i="12"/>
  <c r="AO42" i="12"/>
  <c r="T42" i="12"/>
  <c r="X42" i="12"/>
  <c r="H43" i="12"/>
  <c r="L43" i="12"/>
  <c r="AH43" i="12"/>
  <c r="AF43" i="12" s="1"/>
  <c r="U43" i="12"/>
  <c r="Y43" i="12"/>
  <c r="I39" i="12"/>
  <c r="M39" i="12"/>
  <c r="V39" i="12"/>
  <c r="Z39" i="12"/>
  <c r="F40" i="12"/>
  <c r="J40" i="12"/>
  <c r="W40" i="12"/>
  <c r="AA40" i="12"/>
  <c r="G41" i="12"/>
  <c r="K41" i="12"/>
  <c r="AK41" i="12"/>
  <c r="AO41" i="12"/>
  <c r="T41" i="12"/>
  <c r="X41" i="12"/>
  <c r="H42" i="12"/>
  <c r="L42" i="12"/>
  <c r="AH42" i="12"/>
  <c r="AF42" i="12" s="1"/>
  <c r="U42" i="12"/>
  <c r="I43" i="12"/>
  <c r="V43" i="12"/>
  <c r="Z43" i="12"/>
  <c r="F39" i="12"/>
  <c r="AJ39" i="12"/>
  <c r="W39" i="12"/>
  <c r="G40" i="12"/>
  <c r="AK40" i="12"/>
  <c r="T40" i="12"/>
  <c r="H41" i="12"/>
  <c r="AL41" i="12"/>
  <c r="U41" i="12"/>
  <c r="I42" i="12"/>
  <c r="AI42" i="12"/>
  <c r="V42" i="12"/>
  <c r="F43" i="12"/>
  <c r="AJ43" i="12"/>
  <c r="W43" i="12"/>
  <c r="AJ45" i="7"/>
  <c r="AJ47" i="7"/>
  <c r="G7" i="7"/>
  <c r="AI44" i="7"/>
  <c r="AM44" i="7"/>
  <c r="AK45" i="7"/>
  <c r="AI46" i="7"/>
  <c r="AM46" i="7"/>
  <c r="AK47" i="7"/>
  <c r="D7" i="7"/>
  <c r="H7" i="7"/>
  <c r="AJ44" i="7"/>
  <c r="AH45" i="7"/>
  <c r="AL45" i="7"/>
  <c r="AJ46" i="7"/>
  <c r="E7" i="7"/>
  <c r="I7" i="7"/>
  <c r="AK44" i="7"/>
  <c r="AI45" i="7"/>
  <c r="AM45" i="7"/>
  <c r="B9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Ricardo</author>
  </authors>
  <commentList>
    <comment ref="W1" authorId="0" shapeId="0" xr:uid="{B02E44B1-A57E-41B0-AD22-7C1252975524}">
      <text>
        <r>
          <rPr>
            <b/>
            <sz val="9"/>
            <color indexed="81"/>
            <rFont val="Tahoma"/>
            <family val="2"/>
          </rPr>
          <t>Original Orange mapmod by Siron:</t>
        </r>
        <r>
          <rPr>
            <sz val="9"/>
            <color indexed="81"/>
            <rFont val="Tahoma"/>
            <family val="2"/>
          </rPr>
          <t xml:space="preserve">
Some characteristics about orange systems:
a) At least 2 orbits of an orange star system are filled.
The exact probabilities are:
30% 2 or 5 orbits filled
20% 3 or 4 orbits filled
Be aware that these statistics include asteroids and gas giants.
b) An orange system does never contain an ultra rich planet.
c) Orange systems contain more often ocean, swamp, arid, terran and gaia planets than other stars.
The orange mod is quite simple. Any unguarded system is now de facto orange. That means that the previous star color is still displayed but the probabilities are identical to orange stars. Since many players complain about empties, singletons or rocky planets in their neighborhood this mod should help a lot. Additionally, an early Ultra rich was often decisive in regular moo. (Especially tolerant races are unstoppable in this case.) Be aware that only monster systems contain UltraRich planets now.
I don't know if these steps are enough. ALEXD pointed out that it is still possible that one side finds a lot of systems with asteroids near his homeworld while the other player has a dream start with a 5 planet system. I just thought this is quite a simple solution for more map balance. We will see....I appreciate feedback.
When you use this mod in a huge galaxy, you should verify that less than 250 planetary objects were generated. Otherwise it might be bugged.
http://masteroforion2.blogspot.nl/2006/04/map-mods.html
</t>
        </r>
        <r>
          <rPr>
            <b/>
            <sz val="9"/>
            <color indexed="81"/>
            <rFont val="Tahoma"/>
            <family val="2"/>
          </rPr>
          <t xml:space="preserve">Updated Orange mapmod by Rocco:
</t>
        </r>
        <r>
          <rPr>
            <sz val="9"/>
            <color indexed="81"/>
            <rFont val="Tahoma"/>
            <family val="2"/>
          </rPr>
          <t>All stars are of actual orange color in an average age galaxy and white in a young galaxy. In an old galaxy they are mostly red, except for the occasional brown one.
There is no more need to check the number of objects generated in a huge galaxy since planet cutting has been debugged in the 1.50 patch as of version 1.50.9.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Ricardo</author>
  </authors>
  <commentList>
    <comment ref="M45" authorId="0" shapeId="0" xr:uid="{85ADE3E3-0AE0-4805-BCE6-B3346A06FFAA}">
      <text>
        <r>
          <rPr>
            <b/>
            <sz val="9"/>
            <color indexed="81"/>
            <rFont val="Tahoma"/>
            <family val="2"/>
          </rPr>
          <t>Rocco:</t>
        </r>
        <r>
          <rPr>
            <sz val="9"/>
            <color indexed="81"/>
            <rFont val="Tahoma"/>
            <family val="2"/>
          </rPr>
          <t xml:space="preserve">
This column was opened up with 00 instead of FF in v1.3</t>
        </r>
      </text>
    </comment>
    <comment ref="G50" authorId="0" shapeId="0" xr:uid="{5C2C6BB8-6FDB-444B-AEE0-3B7EBC62FF16}">
      <text>
        <r>
          <rPr>
            <b/>
            <sz val="9"/>
            <color indexed="81"/>
            <rFont val="Tahoma"/>
            <family val="2"/>
          </rPr>
          <t>Rocco:</t>
        </r>
        <r>
          <rPr>
            <sz val="9"/>
            <color indexed="81"/>
            <rFont val="Tahoma"/>
            <family val="2"/>
          </rPr>
          <t xml:space="preserve">
This line was made different from special_weapon2 doomstar in v1.3</t>
        </r>
      </text>
    </comment>
  </commentList>
</comments>
</file>

<file path=xl/sharedStrings.xml><?xml version="1.0" encoding="utf-8"?>
<sst xmlns="http://schemas.openxmlformats.org/spreadsheetml/2006/main" count="3914" uniqueCount="1242">
  <si>
    <r>
      <t>Classic</t>
    </r>
    <r>
      <rPr>
        <sz val="10"/>
        <rFont val="Calibri"/>
        <family val="2"/>
      </rPr>
      <t xml:space="preserve">  (classic map)</t>
    </r>
  </si>
  <si>
    <t>150 improved</t>
  </si>
  <si>
    <t>ICE  &amp;  ICE MP</t>
  </si>
  <si>
    <t>ORANGE</t>
  </si>
  <si>
    <t>GoodMap3</t>
  </si>
  <si>
    <t>- 5% wormholes</t>
  </si>
  <si>
    <t>- 3% wormholes</t>
  </si>
  <si>
    <t>- 3% wormholes  (1% in ICE MP)</t>
  </si>
  <si>
    <t>- 1% wormholes</t>
  </si>
  <si>
    <t>Young</t>
  </si>
  <si>
    <t>Avg</t>
  </si>
  <si>
    <t>Old</t>
  </si>
  <si>
    <r>
      <t>star_class_chance</t>
    </r>
    <r>
      <rPr>
        <sz val="10"/>
        <rFont val="Calibri"/>
        <family val="2"/>
      </rPr>
      <t xml:space="preserve">  (gal_age_to_star_class)</t>
    </r>
  </si>
  <si>
    <t xml:space="preserve"> blue</t>
  </si>
  <si>
    <t>Table used to determine distribution of spectral classes in young, average and old galaxies.</t>
  </si>
  <si>
    <t xml:space="preserve"> white</t>
  </si>
  <si>
    <t xml:space="preserve"> yellow</t>
  </si>
  <si>
    <t>Young = Mineral Rich</t>
  </si>
  <si>
    <t xml:space="preserve"> orange</t>
  </si>
  <si>
    <t>Old = Organic Rich</t>
  </si>
  <si>
    <t xml:space="preserve"> red</t>
  </si>
  <si>
    <t xml:space="preserve"> brown</t>
  </si>
  <si>
    <t xml:space="preserve"> black hole</t>
  </si>
  <si>
    <t>Blue</t>
  </si>
  <si>
    <t>White</t>
  </si>
  <si>
    <t>Yellow</t>
  </si>
  <si>
    <t>Orange</t>
  </si>
  <si>
    <t>Red</t>
  </si>
  <si>
    <t>Brown</t>
  </si>
  <si>
    <t>class_to_num_satellites</t>
  </si>
  <si>
    <t xml:space="preserve">Table used for determining the number of planets in a star system. </t>
  </si>
  <si>
    <t>When the star is created, a random number between 0-9 (row) is generated.</t>
  </si>
  <si>
    <t>The number is used to lookup the number of satellites that need to be generated for that star.</t>
  </si>
  <si>
    <t>(a satellite can be a planet, an asteroid or a gas giant)</t>
  </si>
  <si>
    <t>Example: In "classic" table, brown star class has 30% chance of having a single satellite.</t>
  </si>
  <si>
    <t>O.I</t>
  </si>
  <si>
    <t>O.II</t>
  </si>
  <si>
    <t>O.III</t>
  </si>
  <si>
    <t>O.IV</t>
  </si>
  <si>
    <t>O.V</t>
  </si>
  <si>
    <t>orbit_to_satellite_type</t>
  </si>
  <si>
    <t>Table used for determining the type of satellite in a given orbit.</t>
  </si>
  <si>
    <t>When the satellites are created, a random number between 0-9 (row) is generated.</t>
  </si>
  <si>
    <t>The number is used to lookup the type of satellite in an orbit, if there is a satellite at all.</t>
  </si>
  <si>
    <t>#1 = Asteroid</t>
  </si>
  <si>
    <t>#2 = Gas Giant</t>
  </si>
  <si>
    <t>#3 = Planet</t>
  </si>
  <si>
    <t>#4 = Special  ("Companion Star", not implemented in game, becomes an Asteroid instead)</t>
  </si>
  <si>
    <t>class_to_mineral</t>
  </si>
  <si>
    <t>Table used for determining the mineral classification of planets.</t>
  </si>
  <si>
    <t>During the generation of planets, a random number between 0-9 (row) is generated.</t>
  </si>
  <si>
    <t>It is used to lookup the planets mineral class, factoring in the star type.</t>
  </si>
  <si>
    <t>#0 = Ultra Poor</t>
  </si>
  <si>
    <t>#1 = Poor</t>
  </si>
  <si>
    <t>#2 = Abundant</t>
  </si>
  <si>
    <t>#3 = Rich</t>
  </si>
  <si>
    <r>
      <t>orbit_to_climate_group</t>
    </r>
    <r>
      <rPr>
        <sz val="10"/>
        <rFont val="Calibri"/>
        <family val="2"/>
      </rPr>
      <t xml:space="preserve">  (class_to_group)</t>
    </r>
  </si>
  <si>
    <t>The star type (row) and the orbit determine from which planet group a planet is selected.</t>
  </si>
  <si>
    <t>#0 = Bombarded</t>
  </si>
  <si>
    <t>#1 = Hostile</t>
  </si>
  <si>
    <t>#2 = Life Supporting</t>
  </si>
  <si>
    <t>#3 = Lifeless</t>
  </si>
  <si>
    <r>
      <t>climate_chance_young_avg_gal</t>
    </r>
    <r>
      <rPr>
        <sz val="10"/>
        <rFont val="Calibri"/>
        <family val="2"/>
      </rPr>
      <t xml:space="preserve">  (normal_gal_climate_roll_table)</t>
    </r>
  </si>
  <si>
    <t xml:space="preserve"> Toxic</t>
  </si>
  <si>
    <t>Table used for determining the climate type of a planet in Mineral Rich and Average Galaxies.</t>
  </si>
  <si>
    <t xml:space="preserve"> Radiated</t>
  </si>
  <si>
    <t>During the generation of planets, a random number between 0-99 (row) is generated.</t>
  </si>
  <si>
    <t xml:space="preserve"> Barren</t>
  </si>
  <si>
    <t>It is used to lookup the planets climate, factoring in its planet group.</t>
  </si>
  <si>
    <t xml:space="preserve"> Desert</t>
  </si>
  <si>
    <t xml:space="preserve"> Tundra</t>
  </si>
  <si>
    <t xml:space="preserve"> Ocean</t>
  </si>
  <si>
    <t xml:space="preserve"> Swamp</t>
  </si>
  <si>
    <t xml:space="preserve"> Arid</t>
  </si>
  <si>
    <t xml:space="preserve"> Terran</t>
  </si>
  <si>
    <t xml:space="preserve"> Gaia</t>
  </si>
  <si>
    <r>
      <t>climate_chance_old_gal</t>
    </r>
    <r>
      <rPr>
        <sz val="10"/>
        <rFont val="Calibri"/>
        <family val="2"/>
      </rPr>
      <t xml:space="preserve">  (old_gal_climate_roll_table)</t>
    </r>
  </si>
  <si>
    <t>Table used for determining the climate type of a planet in Organic Rich Galaxies</t>
  </si>
  <si>
    <t xml:space="preserve"> RACE TRAITS</t>
  </si>
  <si>
    <t xml:space="preserve"> EMPIRE ATTRIBUTES</t>
  </si>
  <si>
    <t xml:space="preserve"> HOMEWORLD</t>
  </si>
  <si>
    <t xml:space="preserve"> GRAVITY PENALTY</t>
  </si>
  <si>
    <t xml:space="preserve"> Population Growth</t>
  </si>
  <si>
    <t xml:space="preserve">SG </t>
  </si>
  <si>
    <t xml:space="preserve">C </t>
  </si>
  <si>
    <t>I</t>
  </si>
  <si>
    <t xml:space="preserve"> Governments</t>
  </si>
  <si>
    <t xml:space="preserve"> Ship Defense</t>
  </si>
  <si>
    <t xml:space="preserve"> Planet</t>
  </si>
  <si>
    <t xml:space="preserve"> HW</t>
  </si>
  <si>
    <t>Normal</t>
  </si>
  <si>
    <t xml:space="preserve"> -50%</t>
  </si>
  <si>
    <t xml:space="preserve"> Feudal</t>
  </si>
  <si>
    <t xml:space="preserve"> -20</t>
  </si>
  <si>
    <t xml:space="preserve"> Large </t>
  </si>
  <si>
    <t xml:space="preserve"> +50%</t>
  </si>
  <si>
    <t xml:space="preserve"> Dictatorship</t>
  </si>
  <si>
    <t xml:space="preserve"> +20 / +25 / +25</t>
  </si>
  <si>
    <t xml:space="preserve"> Rich</t>
  </si>
  <si>
    <t xml:space="preserve"> Normal</t>
  </si>
  <si>
    <t xml:space="preserve"> +100%</t>
  </si>
  <si>
    <t xml:space="preserve"> Democracy</t>
  </si>
  <si>
    <t xml:space="preserve"> +40 / +50 / +50</t>
  </si>
  <si>
    <t xml:space="preserve"> Poor</t>
  </si>
  <si>
    <t xml:space="preserve">-  </t>
  </si>
  <si>
    <t xml:space="preserve"> Artifacts</t>
  </si>
  <si>
    <t xml:space="preserve"> Farming</t>
  </si>
  <si>
    <t xml:space="preserve"> Ship Attack</t>
  </si>
  <si>
    <t xml:space="preserve"> -1 / -0.5 / -0.5</t>
  </si>
  <si>
    <t xml:space="preserve"> Money</t>
  </si>
  <si>
    <t xml:space="preserve"> MIXED ABILITIES</t>
  </si>
  <si>
    <t xml:space="preserve"> +1</t>
  </si>
  <si>
    <t xml:space="preserve"> -0.5 BC</t>
  </si>
  <si>
    <t xml:space="preserve"> +20 / +20 / +25</t>
  </si>
  <si>
    <t xml:space="preserve"> +2</t>
  </si>
  <si>
    <t xml:space="preserve"> +0.5 BC</t>
  </si>
  <si>
    <t xml:space="preserve"> +50</t>
  </si>
  <si>
    <t xml:space="preserve"> Homeworld, Race, Empire</t>
  </si>
  <si>
    <t xml:space="preserve"> +1 BC</t>
  </si>
  <si>
    <t xml:space="preserve"> Low-G</t>
  </si>
  <si>
    <t>â</t>
  </si>
  <si>
    <r>
      <t>Homeworld effect:</t>
    </r>
    <r>
      <rPr>
        <sz val="12"/>
        <rFont val="Calibri"/>
        <family val="2"/>
      </rPr>
      <t xml:space="preserve"> is low-g;  </t>
    </r>
    <r>
      <rPr>
        <u/>
        <sz val="12"/>
        <rFont val="Calibri"/>
        <family val="2"/>
      </rPr>
      <t>race effect:</t>
    </r>
    <r>
      <rPr>
        <sz val="12"/>
        <rFont val="Calibri"/>
        <family val="2"/>
      </rPr>
      <t xml:space="preserve"> penalty on non-low-g worlds;  </t>
    </r>
    <r>
      <rPr>
        <u/>
        <sz val="12"/>
        <rFont val="Calibri"/>
        <family val="2"/>
      </rPr>
      <t>empire effect:</t>
    </r>
    <r>
      <rPr>
        <sz val="12"/>
        <rFont val="Calibri"/>
        <family val="2"/>
      </rPr>
      <t xml:space="preserve"> -10 ground combat.</t>
    </r>
  </si>
  <si>
    <t xml:space="preserve"> Industry</t>
  </si>
  <si>
    <t xml:space="preserve"> Ground Combat</t>
  </si>
  <si>
    <t xml:space="preserve"> High-G</t>
  </si>
  <si>
    <r>
      <t>Homeworld effect:</t>
    </r>
    <r>
      <rPr>
        <sz val="12"/>
        <rFont val="Calibri"/>
        <family val="2"/>
      </rPr>
      <t xml:space="preserve"> is high-g;  </t>
    </r>
    <r>
      <rPr>
        <u/>
        <sz val="12"/>
        <rFont val="Calibri"/>
        <family val="2"/>
      </rPr>
      <t>race effect:</t>
    </r>
    <r>
      <rPr>
        <sz val="12"/>
        <rFont val="Calibri"/>
        <family val="2"/>
      </rPr>
      <t xml:space="preserve"> no penalty on high-g worlds;  </t>
    </r>
    <r>
      <rPr>
        <u/>
        <sz val="12"/>
        <rFont val="Calibri"/>
        <family val="2"/>
      </rPr>
      <t>empire effect:</t>
    </r>
    <r>
      <rPr>
        <sz val="12"/>
        <rFont val="Calibri"/>
        <family val="2"/>
      </rPr>
      <t xml:space="preserve"> +1 hit ground combat.</t>
    </r>
  </si>
  <si>
    <t xml:space="preserve"> -1</t>
  </si>
  <si>
    <t xml:space="preserve"> Spying</t>
  </si>
  <si>
    <t xml:space="preserve"> -10</t>
  </si>
  <si>
    <t xml:space="preserve"> +10</t>
  </si>
  <si>
    <t xml:space="preserve"> Race, Homeworld</t>
  </si>
  <si>
    <t xml:space="preserve"> +20</t>
  </si>
  <si>
    <t xml:space="preserve"> Aquatic</t>
  </si>
  <si>
    <t xml:space="preserve"> Science</t>
  </si>
  <si>
    <t xml:space="preserve"> Special</t>
  </si>
  <si>
    <t xml:space="preserve"> Race, Empire</t>
  </si>
  <si>
    <t xml:space="preserve"> Diplomacy</t>
  </si>
  <si>
    <t xml:space="preserve"> Fantastic Traders</t>
  </si>
  <si>
    <t xml:space="preserve"> Subterranean</t>
  </si>
  <si>
    <r>
      <t>Race effect:</t>
    </r>
    <r>
      <rPr>
        <sz val="12"/>
        <rFont val="Calibri"/>
        <family val="2"/>
      </rPr>
      <t xml:space="preserve"> higher pop max;  </t>
    </r>
    <r>
      <rPr>
        <u/>
        <sz val="12"/>
        <rFont val="Calibri"/>
        <family val="2"/>
      </rPr>
      <t>empire effect:</t>
    </r>
    <r>
      <rPr>
        <sz val="12"/>
        <rFont val="Calibri"/>
        <family val="2"/>
      </rPr>
      <t xml:space="preserve"> +10 ground combat colony defense.</t>
    </r>
  </si>
  <si>
    <t xml:space="preserve"> Repulsive</t>
  </si>
  <si>
    <t xml:space="preserve"> Telepathic</t>
  </si>
  <si>
    <r>
      <t>Race effect:</t>
    </r>
    <r>
      <rPr>
        <sz val="12"/>
        <rFont val="Calibri"/>
        <family val="2"/>
      </rPr>
      <t xml:space="preserve"> consume 1/2 production plus 1/2 food;  </t>
    </r>
    <r>
      <rPr>
        <u/>
        <sz val="12"/>
        <rFont val="Calibri"/>
        <family val="2"/>
      </rPr>
      <t>empire effect:</t>
    </r>
    <r>
      <rPr>
        <sz val="12"/>
        <rFont val="Calibri"/>
        <family val="2"/>
      </rPr>
      <t xml:space="preserve"> ship repair.</t>
    </r>
  </si>
  <si>
    <t xml:space="preserve"> Charismatic</t>
  </si>
  <si>
    <t xml:space="preserve"> Lucky</t>
  </si>
  <si>
    <t xml:space="preserve"> Omniscient</t>
  </si>
  <si>
    <t>Special</t>
  </si>
  <si>
    <t xml:space="preserve"> Research</t>
  </si>
  <si>
    <t xml:space="preserve"> Stealthy Ships</t>
  </si>
  <si>
    <t xml:space="preserve"> Trans Dimensional</t>
  </si>
  <si>
    <r>
      <t xml:space="preserve">  T:</t>
    </r>
    <r>
      <rPr>
        <sz val="12"/>
        <color indexed="10"/>
        <rFont val="Calibri"/>
        <family val="2"/>
      </rPr>
      <t xml:space="preserve">   affects tech tree</t>
    </r>
  </si>
  <si>
    <t xml:space="preserve"> Creative</t>
  </si>
  <si>
    <t xml:space="preserve"> Warlord</t>
  </si>
  <si>
    <r>
      <t xml:space="preserve">  T*:</t>
    </r>
    <r>
      <rPr>
        <sz val="12"/>
        <color indexed="10"/>
        <rFont val="Calibri"/>
        <family val="2"/>
      </rPr>
      <t xml:space="preserve"> affects tech tree in 1.50 patch</t>
    </r>
  </si>
  <si>
    <r>
      <t>SG:</t>
    </r>
    <r>
      <rPr>
        <sz val="12"/>
        <color indexed="23"/>
        <rFont val="Calibri"/>
        <family val="2"/>
      </rPr>
      <t xml:space="preserve">  'The Official Strategy Guide' picks</t>
    </r>
  </si>
  <si>
    <r>
      <t>C:</t>
    </r>
    <r>
      <rPr>
        <sz val="12"/>
        <color indexed="23"/>
        <rFont val="Calibri"/>
        <family val="2"/>
      </rPr>
      <t xml:space="preserve">  Classic picks</t>
    </r>
  </si>
  <si>
    <r>
      <t>I:</t>
    </r>
    <r>
      <rPr>
        <sz val="12"/>
        <color indexed="23"/>
        <rFont val="Calibri"/>
        <family val="2"/>
      </rPr>
      <t xml:space="preserve">  1.50 improved picks</t>
    </r>
  </si>
  <si>
    <r>
      <t>CLASSIC vs 1.50 IMPROVED</t>
    </r>
    <r>
      <rPr>
        <sz val="10"/>
        <rFont val="Calibri"/>
        <family val="2"/>
      </rPr>
      <t xml:space="preserve">  (RACES.CFG)</t>
    </r>
  </si>
  <si>
    <t>Design issues</t>
  </si>
  <si>
    <t>1.50i changes</t>
  </si>
  <si>
    <t>AVG</t>
  </si>
  <si>
    <t>Alkari</t>
  </si>
  <si>
    <t>150i</t>
  </si>
  <si>
    <t>Bulrathi</t>
  </si>
  <si>
    <t>Darlok</t>
  </si>
  <si>
    <t>Elerians</t>
  </si>
  <si>
    <t>Gnolam</t>
  </si>
  <si>
    <t>Humans</t>
  </si>
  <si>
    <t>Klackon</t>
  </si>
  <si>
    <t>Meklars</t>
  </si>
  <si>
    <t>Mrrshan</t>
  </si>
  <si>
    <t>Psilon</t>
  </si>
  <si>
    <t>Sakkra</t>
  </si>
  <si>
    <t>Silicoid</t>
  </si>
  <si>
    <t>Trilarian</t>
  </si>
  <si>
    <t>Dict</t>
  </si>
  <si>
    <t>Feud</t>
  </si>
  <si>
    <t>Demo</t>
  </si>
  <si>
    <t>Uni</t>
  </si>
  <si>
    <t>SD +50</t>
  </si>
  <si>
    <t>SA +20</t>
  </si>
  <si>
    <t>Spy +20</t>
  </si>
  <si>
    <t>SD +25</t>
  </si>
  <si>
    <t>Tax +1</t>
  </si>
  <si>
    <t>Charisma</t>
  </si>
  <si>
    <t>F+1</t>
  </si>
  <si>
    <t>P+2</t>
  </si>
  <si>
    <t>SA +50</t>
  </si>
  <si>
    <t>R+2</t>
  </si>
  <si>
    <t>Pop +100</t>
  </si>
  <si>
    <t>Pop -50</t>
  </si>
  <si>
    <t>Aqua</t>
  </si>
  <si>
    <t>Arti HW</t>
  </si>
  <si>
    <t>GC +10</t>
  </si>
  <si>
    <t>Stealthy</t>
  </si>
  <si>
    <t>Low-G</t>
  </si>
  <si>
    <t>P+1</t>
  </si>
  <si>
    <t>Cyber</t>
  </si>
  <si>
    <t>Rich HW</t>
  </si>
  <si>
    <t>Lith</t>
  </si>
  <si>
    <t>TransDi</t>
  </si>
  <si>
    <t>High-G</t>
  </si>
  <si>
    <t>Tele</t>
  </si>
  <si>
    <t>Traders</t>
  </si>
  <si>
    <t>Large HW</t>
  </si>
  <si>
    <t>Warlord</t>
  </si>
  <si>
    <t>Spy -10</t>
  </si>
  <si>
    <t>Rep</t>
  </si>
  <si>
    <t>Omni</t>
  </si>
  <si>
    <t>Lucky</t>
  </si>
  <si>
    <t>Uncrea</t>
  </si>
  <si>
    <t>Crea</t>
  </si>
  <si>
    <t>Subt</t>
  </si>
  <si>
    <t>Tol</t>
  </si>
  <si>
    <t>14/-4</t>
  </si>
  <si>
    <t>15/-5</t>
  </si>
  <si>
    <t>17/-7</t>
  </si>
  <si>
    <t>20/-10</t>
  </si>
  <si>
    <t>HARD</t>
  </si>
  <si>
    <t>F+2</t>
  </si>
  <si>
    <t>(large HW)</t>
  </si>
  <si>
    <t>GC +20</t>
  </si>
  <si>
    <t>R-1</t>
  </si>
  <si>
    <t>Pop +50</t>
  </si>
  <si>
    <t>Tax +0.5</t>
  </si>
  <si>
    <t>3  (4)</t>
  </si>
  <si>
    <t>2  (4)</t>
  </si>
  <si>
    <t>3  (3)</t>
  </si>
  <si>
    <t>0  (4)</t>
  </si>
  <si>
    <t>4  (4)</t>
  </si>
  <si>
    <r>
      <t>2</t>
    </r>
    <r>
      <rPr>
        <i/>
        <sz val="10"/>
        <color indexed="23"/>
        <rFont val="Calibri"/>
        <family val="2"/>
      </rPr>
      <t xml:space="preserve">  (4) </t>
    </r>
    <r>
      <rPr>
        <b/>
        <i/>
        <sz val="10"/>
        <color indexed="10"/>
        <rFont val="Calibri"/>
        <family val="2"/>
      </rPr>
      <t>*</t>
    </r>
  </si>
  <si>
    <t>Spy +10</t>
  </si>
  <si>
    <t>5  (4)</t>
  </si>
  <si>
    <r>
      <t>-1</t>
    </r>
    <r>
      <rPr>
        <i/>
        <sz val="10"/>
        <color indexed="23"/>
        <rFont val="Calibri"/>
        <family val="2"/>
      </rPr>
      <t xml:space="preserve">  (3)</t>
    </r>
  </si>
  <si>
    <t>R+1</t>
  </si>
  <si>
    <t>5  (5)</t>
  </si>
  <si>
    <r>
      <t>0</t>
    </r>
    <r>
      <rPr>
        <i/>
        <sz val="10"/>
        <color indexed="23"/>
        <rFont val="Calibri"/>
        <family val="2"/>
      </rPr>
      <t xml:space="preserve">  (4)</t>
    </r>
  </si>
  <si>
    <r>
      <t>-2</t>
    </r>
    <r>
      <rPr>
        <i/>
        <sz val="10"/>
        <color indexed="23"/>
        <rFont val="Calibri"/>
        <family val="2"/>
      </rPr>
      <t xml:space="preserve">  (3)</t>
    </r>
  </si>
  <si>
    <t>IMP</t>
  </si>
  <si>
    <t>Pop +0</t>
  </si>
  <si>
    <t>T+0.5</t>
  </si>
  <si>
    <t>7  (7)</t>
  </si>
  <si>
    <t>5  (7)</t>
  </si>
  <si>
    <t>3  (7)</t>
  </si>
  <si>
    <t>6  (6)</t>
  </si>
  <si>
    <t>8  (8)</t>
  </si>
  <si>
    <t>8  (7)</t>
  </si>
  <si>
    <t>7  (6)</t>
  </si>
  <si>
    <r>
      <t>3</t>
    </r>
    <r>
      <rPr>
        <i/>
        <sz val="10"/>
        <color indexed="23"/>
        <rFont val="Calibri"/>
        <family val="2"/>
      </rPr>
      <t xml:space="preserve">  (7)</t>
    </r>
  </si>
  <si>
    <r>
      <t>10</t>
    </r>
    <r>
      <rPr>
        <i/>
        <sz val="10"/>
        <color indexed="23"/>
        <rFont val="Calibri"/>
        <family val="2"/>
      </rPr>
      <t xml:space="preserve">  (8)</t>
    </r>
  </si>
  <si>
    <t>6  (7)</t>
  </si>
  <si>
    <t>(Large HW)</t>
  </si>
  <si>
    <t>-/- Low-G</t>
  </si>
  <si>
    <t>(Arti HW)</t>
  </si>
  <si>
    <t>4  (6)</t>
  </si>
  <si>
    <t>12  (7)</t>
  </si>
  <si>
    <r>
      <t>2</t>
    </r>
    <r>
      <rPr>
        <i/>
        <sz val="10"/>
        <color indexed="23"/>
        <rFont val="Calibri"/>
        <family val="2"/>
      </rPr>
      <t xml:space="preserve">  (7) </t>
    </r>
    <r>
      <rPr>
        <b/>
        <i/>
        <sz val="10"/>
        <color indexed="10"/>
        <rFont val="Calibri"/>
        <family val="2"/>
      </rPr>
      <t>*</t>
    </r>
  </si>
  <si>
    <r>
      <t>-1</t>
    </r>
    <r>
      <rPr>
        <i/>
        <sz val="10"/>
        <color indexed="23"/>
        <rFont val="Calibri"/>
        <family val="2"/>
      </rPr>
      <t xml:space="preserve">  (7)</t>
    </r>
  </si>
  <si>
    <t>2  (6)</t>
  </si>
  <si>
    <t>GC -10</t>
  </si>
  <si>
    <t>1  (7)</t>
  </si>
  <si>
    <t>6  (4)</t>
  </si>
  <si>
    <t>9  (9)</t>
  </si>
  <si>
    <t>=</t>
  </si>
  <si>
    <t>Number between brackets (): sum according strategy guide valuation.</t>
  </si>
  <si>
    <r>
      <rPr>
        <sz val="10"/>
        <color indexed="10"/>
        <rFont val="Calibri"/>
        <family val="2"/>
      </rPr>
      <t xml:space="preserve">* </t>
    </r>
    <r>
      <rPr>
        <sz val="10"/>
        <color indexed="23"/>
        <rFont val="Calibri"/>
        <family val="2"/>
      </rPr>
      <t>Red strikethrough: v1.3 removals.</t>
    </r>
  </si>
  <si>
    <t>MUTATION</t>
  </si>
  <si>
    <r>
      <t xml:space="preserve">In 150i, races become Warlord upon Mutation, except for </t>
    </r>
    <r>
      <rPr>
        <b/>
        <sz val="10"/>
        <color indexed="17"/>
        <rFont val="Calibri"/>
        <family val="2"/>
      </rPr>
      <t>Mrrshan</t>
    </r>
    <r>
      <rPr>
        <sz val="10"/>
        <rFont val="Calibri"/>
        <family val="2"/>
      </rPr>
      <t xml:space="preserve"> who gain either SD+25 or SD+50, and </t>
    </r>
    <r>
      <rPr>
        <b/>
        <sz val="10"/>
        <color indexed="17"/>
        <rFont val="Calibri"/>
        <family val="2"/>
      </rPr>
      <t>Elerian</t>
    </r>
    <r>
      <rPr>
        <sz val="10"/>
        <rFont val="Calibri"/>
        <family val="2"/>
      </rPr>
      <t xml:space="preserve"> Imp v3 who get SD+50.</t>
    </r>
  </si>
  <si>
    <t>RP</t>
  </si>
  <si>
    <t>CONSTRUCTION</t>
  </si>
  <si>
    <t>POWER</t>
  </si>
  <si>
    <t>CHEMISTRY</t>
  </si>
  <si>
    <t>SOCIOLOGY</t>
  </si>
  <si>
    <t>COMPUTERS</t>
  </si>
  <si>
    <t>PHYSICS</t>
  </si>
  <si>
    <t>FORCE FIELDS</t>
  </si>
  <si>
    <t>0. Starting Technology</t>
  </si>
  <si>
    <t>L0</t>
  </si>
  <si>
    <t>Capitol</t>
  </si>
  <si>
    <t>Spy Network</t>
  </si>
  <si>
    <t>Pulse Rifle</t>
  </si>
  <si>
    <t>29. Engineering</t>
  </si>
  <si>
    <t>55. Nuclear Fission</t>
  </si>
  <si>
    <t>22. Chemistry</t>
  </si>
  <si>
    <t>L1</t>
  </si>
  <si>
    <t>28. Electronics</t>
  </si>
  <si>
    <t>57. Physics</t>
  </si>
  <si>
    <t>Colony Base</t>
  </si>
  <si>
    <t>Freighters</t>
  </si>
  <si>
    <t>Extended Fuel Tanks</t>
  </si>
  <si>
    <t>Electronic Computer</t>
  </si>
  <si>
    <t>Laser Cannon</t>
  </si>
  <si>
    <t>Marine Barracks</t>
  </si>
  <si>
    <t>Nuclear Bomb</t>
  </si>
  <si>
    <t>Nuclear Missile</t>
  </si>
  <si>
    <t>Laser Rifle</t>
  </si>
  <si>
    <t>Star Base</t>
  </si>
  <si>
    <t>Nuclear Drive</t>
  </si>
  <si>
    <t>Standard Fuel Cells</t>
  </si>
  <si>
    <t>Space Scanner</t>
  </si>
  <si>
    <t>Titanium Armor</t>
  </si>
  <si>
    <t>4. Advanced Engineering</t>
  </si>
  <si>
    <t>23. Cold Fusion</t>
  </si>
  <si>
    <t>L2</t>
  </si>
  <si>
    <t>18. Astro Biology</t>
  </si>
  <si>
    <t>Anti-Missile Rockets</t>
  </si>
  <si>
    <t>Colony Ship</t>
  </si>
  <si>
    <t>Biospheres</t>
  </si>
  <si>
    <t>Fighter Bays</t>
  </si>
  <si>
    <t>Outpost Ship</t>
  </si>
  <si>
    <t>Hydroponic Farm</t>
  </si>
  <si>
    <t>Reinforced Hull</t>
  </si>
  <si>
    <t>Transport</t>
  </si>
  <si>
    <t>3. Advanced Construction</t>
  </si>
  <si>
    <t>10. Military Tactics</t>
  </si>
  <si>
    <t>L3</t>
  </si>
  <si>
    <t>56. Optronics</t>
  </si>
  <si>
    <t>31. Fusion Physics</t>
  </si>
  <si>
    <t>Automated Factories</t>
  </si>
  <si>
    <t>Space Academy</t>
  </si>
  <si>
    <t>Dauntless Guidance System</t>
  </si>
  <si>
    <t>Fusion Beam</t>
  </si>
  <si>
    <t>Heavy Armor</t>
  </si>
  <si>
    <t>Optronic Computer</t>
  </si>
  <si>
    <t>Fusion Rifle</t>
  </si>
  <si>
    <t>Missile Base</t>
  </si>
  <si>
    <t>Research Laboratory</t>
  </si>
  <si>
    <t>21. Capsule Construction</t>
  </si>
  <si>
    <t>5. Advanced Fusion</t>
  </si>
  <si>
    <t>9. Advanced Metallurgy</t>
  </si>
  <si>
    <t>L4</t>
  </si>
  <si>
    <t>66. Tachyon Physics</t>
  </si>
  <si>
    <t>7. Advanced Magnetism</t>
  </si>
  <si>
    <t>Battle Pods</t>
  </si>
  <si>
    <t>Augmented Engines</t>
  </si>
  <si>
    <t>Deuterium Fuel Cells</t>
  </si>
  <si>
    <t>Battle Scanner</t>
  </si>
  <si>
    <t>Class I Shield</t>
  </si>
  <si>
    <t>Survival Pods</t>
  </si>
  <si>
    <t>Fusion Bomb</t>
  </si>
  <si>
    <t>Tritanium Armor</t>
  </si>
  <si>
    <t>Tachyon Communications</t>
  </si>
  <si>
    <t>ECM Jammer</t>
  </si>
  <si>
    <t>Troop Pods</t>
  </si>
  <si>
    <t>Fusion Drive</t>
  </si>
  <si>
    <t>Tachyon Scanner</t>
  </si>
  <si>
    <t>Mass Driver</t>
  </si>
  <si>
    <t>20. Astro Engineering</t>
  </si>
  <si>
    <t>L5</t>
  </si>
  <si>
    <t>15. Artificial Intelligence</t>
  </si>
  <si>
    <t>1. Advanced Biology</t>
  </si>
  <si>
    <t>Armor Barracks</t>
  </si>
  <si>
    <t>Neural Scanner</t>
  </si>
  <si>
    <t>Cloning Center</t>
  </si>
  <si>
    <t>Fighter Garrison</t>
  </si>
  <si>
    <t>Scout Lab</t>
  </si>
  <si>
    <t>Death Spores</t>
  </si>
  <si>
    <t>Spaceport</t>
  </si>
  <si>
    <t>Security Stations</t>
  </si>
  <si>
    <t>Soil Enrichment</t>
  </si>
  <si>
    <t>62. Robotics</t>
  </si>
  <si>
    <t>2. Advanced Chemistry</t>
  </si>
  <si>
    <t>73. Xeno Relations</t>
  </si>
  <si>
    <t>L6</t>
  </si>
  <si>
    <t>36. Gravitic Fields</t>
  </si>
  <si>
    <t>Battlestation</t>
  </si>
  <si>
    <t>Merculite Missile</t>
  </si>
  <si>
    <t>Alien Control Center</t>
  </si>
  <si>
    <t>Anti-Grav Harness</t>
  </si>
  <si>
    <t>Powered Armor</t>
  </si>
  <si>
    <t>Pollution Processor</t>
  </si>
  <si>
    <t>Xeno Psychology</t>
  </si>
  <si>
    <t>Gyro Destabilizer</t>
  </si>
  <si>
    <t>Robo Miners</t>
  </si>
  <si>
    <t>Inertial Stabilizer</t>
  </si>
  <si>
    <t>63. Servo Mechanics</t>
  </si>
  <si>
    <t>41. Ion Fission</t>
  </si>
  <si>
    <t>L7</t>
  </si>
  <si>
    <t>60. Positronics</t>
  </si>
  <si>
    <t>34. Genetic Engineering</t>
  </si>
  <si>
    <t>54. Neutrino Physics</t>
  </si>
  <si>
    <t>45. Magneto Gravitics</t>
  </si>
  <si>
    <t>Advanced Damage Control</t>
  </si>
  <si>
    <t>Ion Drive</t>
  </si>
  <si>
    <t>Holo Simulator</t>
  </si>
  <si>
    <t>Microbiotics</t>
  </si>
  <si>
    <t>Neutron Blaster</t>
  </si>
  <si>
    <t>Class III Shield</t>
  </si>
  <si>
    <t>Ion Pulse Cannon</t>
  </si>
  <si>
    <t>Planetary Supercomputer</t>
  </si>
  <si>
    <r>
      <t>Telepathic Training</t>
    </r>
    <r>
      <rPr>
        <b/>
        <sz val="12"/>
        <rFont val="Calibri"/>
        <family val="2"/>
      </rPr>
      <t/>
    </r>
  </si>
  <si>
    <t>Neutron Scanner</t>
  </si>
  <si>
    <t>Planetary Radiation Shield</t>
  </si>
  <si>
    <t>Fast Missile Racks</t>
  </si>
  <si>
    <t>Shield Capacitor</t>
  </si>
  <si>
    <t>Positronic Computer</t>
  </si>
  <si>
    <t>Warp Dissipator</t>
  </si>
  <si>
    <t>19. Astro Construction</t>
  </si>
  <si>
    <t>47. Molecular Compression</t>
  </si>
  <si>
    <t>43. Macro Economics</t>
  </si>
  <si>
    <t>L8</t>
  </si>
  <si>
    <t>35. Genetic Mutations</t>
  </si>
  <si>
    <t>16. Artificial Gravity</t>
  </si>
  <si>
    <t>Battleoids</t>
  </si>
  <si>
    <t>Atmospheric Renewer</t>
  </si>
  <si>
    <t>Planetary Stock-Exchange</t>
  </si>
  <si>
    <t>Terraforming</t>
  </si>
  <si>
    <t>Graviton Beam</t>
  </si>
  <si>
    <t>Ground Batteries</t>
  </si>
  <si>
    <t>Iridium Fuel Cells</t>
  </si>
  <si>
    <t>Planetary Gravity Generator</t>
  </si>
  <si>
    <t>Titan Construction</t>
  </si>
  <si>
    <t>Pulson Missile</t>
  </si>
  <si>
    <t>Tractor Beam</t>
  </si>
  <si>
    <t>8. Advanced Manufacturing</t>
  </si>
  <si>
    <t>L9</t>
  </si>
  <si>
    <t>14. Artificial Consciousness</t>
  </si>
  <si>
    <t>44. Macro Genetics</t>
  </si>
  <si>
    <t>65. Subspace Physics</t>
  </si>
  <si>
    <t>27. Electro Magnetic Refraction</t>
  </si>
  <si>
    <t>Automated Repair Unit</t>
  </si>
  <si>
    <t>Cyber Security Link</t>
  </si>
  <si>
    <t>Subterranean Farms</t>
  </si>
  <si>
    <t>Jump Gate</t>
  </si>
  <si>
    <t>Personal Shield</t>
  </si>
  <si>
    <t>Planet Construction</t>
  </si>
  <si>
    <t>Emissions Guidance System</t>
  </si>
  <si>
    <t>Weather Controller</t>
  </si>
  <si>
    <t>Subspace Communications</t>
  </si>
  <si>
    <t>Stealth Field</t>
  </si>
  <si>
    <t>Recyclotron</t>
  </si>
  <si>
    <t xml:space="preserve">Rangemaster Target Unit </t>
  </si>
  <si>
    <t>Stealth Suit</t>
  </si>
  <si>
    <t>11. Advanced Robotics</t>
  </si>
  <si>
    <t>13. Anti-Matter Fission</t>
  </si>
  <si>
    <t>53. Nano Technology</t>
  </si>
  <si>
    <t>12. Teaching Methods</t>
  </si>
  <si>
    <t>L10</t>
  </si>
  <si>
    <t>52. Multi-Phased Physics</t>
  </si>
  <si>
    <t>72. Warp Fields</t>
  </si>
  <si>
    <t>Bomber Bays</t>
  </si>
  <si>
    <t>Anti-Matter Bomb</t>
  </si>
  <si>
    <t>Microlite Construction</t>
  </si>
  <si>
    <t>Astro University</t>
  </si>
  <si>
    <t>Multi-Phased Shields</t>
  </si>
  <si>
    <t>Lightning Field</t>
  </si>
  <si>
    <t>Robotic Factory</t>
  </si>
  <si>
    <t>Anti-Matter Drive</t>
  </si>
  <si>
    <t>Nano Disassemblers</t>
  </si>
  <si>
    <t>Phasor</t>
  </si>
  <si>
    <t>Pulsar</t>
  </si>
  <si>
    <t>Anti-Matter Torpedo</t>
  </si>
  <si>
    <t>Zortrium Armor</t>
  </si>
  <si>
    <t>Phasor Rifle</t>
  </si>
  <si>
    <t>Warp Interdictor</t>
  </si>
  <si>
    <t>46. Matter Energy Conversion</t>
  </si>
  <si>
    <t>L11</t>
  </si>
  <si>
    <t>25. Cybertronics</t>
  </si>
  <si>
    <t>30. Evolutionary Genetics</t>
  </si>
  <si>
    <t>64. Subspace Fields</t>
  </si>
  <si>
    <t>Food Replicators</t>
  </si>
  <si>
    <t>Autolab</t>
  </si>
  <si>
    <t>Heightened Intelligence</t>
  </si>
  <si>
    <t>Class V Shield</t>
  </si>
  <si>
    <t>Transporters</t>
  </si>
  <si>
    <t>Cybertronic Computer</t>
  </si>
  <si>
    <t>Psionics</t>
  </si>
  <si>
    <t>Gauss Cannon</t>
  </si>
  <si>
    <t>Structural Analyzer</t>
  </si>
  <si>
    <t>Multi-Wave ECM Jammer</t>
  </si>
  <si>
    <t>67. Tectonic Engineering</t>
  </si>
  <si>
    <t>37. High Energy Distribution</t>
  </si>
  <si>
    <t>L12</t>
  </si>
  <si>
    <t>24. Cybertechnics</t>
  </si>
  <si>
    <t>59. Plasma Physics</t>
  </si>
  <si>
    <t>26. Distortion Fields</t>
  </si>
  <si>
    <t>Core Waste Dumps</t>
  </si>
  <si>
    <t>Energy Absorber</t>
  </si>
  <si>
    <t>Android Farmer</t>
  </si>
  <si>
    <t>Plasma Cannon</t>
  </si>
  <si>
    <t>Cloaking Device</t>
  </si>
  <si>
    <t>Deep Core Mine</t>
  </si>
  <si>
    <t>High Energy Focus</t>
  </si>
  <si>
    <t>Android Scientist</t>
  </si>
  <si>
    <t>Plasma Rifle</t>
  </si>
  <si>
    <t>Hard Shields</t>
  </si>
  <si>
    <t>Megafluxers</t>
  </si>
  <si>
    <t>Android Worker</t>
  </si>
  <si>
    <t>Plasma Web</t>
  </si>
  <si>
    <t>Stasis Field</t>
  </si>
  <si>
    <t>38. Hyper Dimensional Fission</t>
  </si>
  <si>
    <t>50. Molecular Manipulation</t>
  </si>
  <si>
    <t>6. Advanced Governments</t>
  </si>
  <si>
    <t>L13</t>
  </si>
  <si>
    <t>33. Galactic Networking</t>
  </si>
  <si>
    <t>17. Artificial Life</t>
  </si>
  <si>
    <t>51. Multi-Dimensional Physics</t>
  </si>
  <si>
    <t>61. Quantum Fields</t>
  </si>
  <si>
    <t xml:space="preserve">Hyper Drive </t>
  </si>
  <si>
    <t>Neutronium Armor</t>
  </si>
  <si>
    <t>Confederation</t>
  </si>
  <si>
    <t>Galactic Cybernet</t>
  </si>
  <si>
    <t>Bio Terminator</t>
  </si>
  <si>
    <t>Dimensional Portal</t>
  </si>
  <si>
    <t xml:space="preserve">Class VII Shield </t>
  </si>
  <si>
    <t>Hyper-X Capacitor</t>
  </si>
  <si>
    <t>Uridium Fuel Cells</t>
  </si>
  <si>
    <t>Federation</t>
  </si>
  <si>
    <t>Virtual Reality Network</t>
  </si>
  <si>
    <t>Universal Antidote</t>
  </si>
  <si>
    <t>Disruptor Cannon</t>
  </si>
  <si>
    <t>Planetary Flux Shield</t>
  </si>
  <si>
    <t>Proton Torpedo</t>
  </si>
  <si>
    <t>Zeon Missile</t>
  </si>
  <si>
    <t>Galactic Unification</t>
  </si>
  <si>
    <t>Wide Area Jammer</t>
  </si>
  <si>
    <t xml:space="preserve"> Imperium                 8450</t>
  </si>
  <si>
    <t>42. Superscalar Construction</t>
  </si>
  <si>
    <t>32. Galactic Economics</t>
  </si>
  <si>
    <t>L14</t>
  </si>
  <si>
    <t>49. Moleculartronics</t>
  </si>
  <si>
    <t>39. Hyper Dimensional Physics</t>
  </si>
  <si>
    <t>Advanced City Planning</t>
  </si>
  <si>
    <t>Galactic Currency Exchange</t>
  </si>
  <si>
    <t>Achilles Targeting Unit</t>
  </si>
  <si>
    <t>Hyperspace Communications</t>
  </si>
  <si>
    <t>Heavy Fighter Bays</t>
  </si>
  <si>
    <t>Moleculartronic Computer</t>
  </si>
  <si>
    <t>Mauler Device</t>
  </si>
  <si>
    <t>Star Fortress</t>
  </si>
  <si>
    <t>Pleasure Dome</t>
  </si>
  <si>
    <t>Sensors</t>
  </si>
  <si>
    <t>58. Planetoid Construction</t>
  </si>
  <si>
    <t>L15</t>
  </si>
  <si>
    <t>70. Trans Genetics</t>
  </si>
  <si>
    <t>71. Transwarp Fields</t>
  </si>
  <si>
    <t>Artemis System Net</t>
  </si>
  <si>
    <t>Biomorphic Funghi</t>
  </si>
  <si>
    <t>Displacement Device</t>
  </si>
  <si>
    <t>Doom Star Construction</t>
  </si>
  <si>
    <t xml:space="preserve">Evolutionary Mutation </t>
  </si>
  <si>
    <t>Inertial Nullifier</t>
  </si>
  <si>
    <t>Gaia Transformation</t>
  </si>
  <si>
    <t>Subspace Teleporter</t>
  </si>
  <si>
    <t>40. Interphased Fission</t>
  </si>
  <si>
    <t>48. Molecular Control</t>
  </si>
  <si>
    <t>L16</t>
  </si>
  <si>
    <t>Interphased Drive</t>
  </si>
  <si>
    <t>Adamantium Armor</t>
  </si>
  <si>
    <t>Neutronium Bomb</t>
  </si>
  <si>
    <t>Thorium Fuel Cells</t>
  </si>
  <si>
    <t>Plasma Torpedo</t>
  </si>
  <si>
    <t>L17</t>
  </si>
  <si>
    <t>69. Temporal Physics</t>
  </si>
  <si>
    <t>68. Temporal Fields</t>
  </si>
  <si>
    <t>Star Gate</t>
  </si>
  <si>
    <t>Class X Shield</t>
  </si>
  <si>
    <t>Stellar Converter</t>
  </si>
  <si>
    <t>Phasing Cloak</t>
  </si>
  <si>
    <t>Time Warp Facilitator</t>
  </si>
  <si>
    <t>Planetary Barrier Shield</t>
  </si>
  <si>
    <t>78. Hyper-Advanced Construction</t>
  </si>
  <si>
    <t>76. Hyper-Advanced Power</t>
  </si>
  <si>
    <t>80. Hyper-Advanced Chemistry</t>
  </si>
  <si>
    <t>82. Hyper-Advanced Sociology</t>
  </si>
  <si>
    <t>L18</t>
  </si>
  <si>
    <t>81. Hyper-Advanced Computers</t>
  </si>
  <si>
    <t>75. Hyper-Advanced Biology</t>
  </si>
  <si>
    <t>77. Hyper-Advanced Physics</t>
  </si>
  <si>
    <t>79. Hyper-Advanced Fields</t>
  </si>
  <si>
    <t>Construction I</t>
  </si>
  <si>
    <t>Power I</t>
  </si>
  <si>
    <t>Chemistry I</t>
  </si>
  <si>
    <t>Sociology I</t>
  </si>
  <si>
    <t>Computers I</t>
  </si>
  <si>
    <t>Biology I</t>
  </si>
  <si>
    <t>Physics I</t>
  </si>
  <si>
    <t>Fields I</t>
  </si>
  <si>
    <t>74. Xenon Technologies</t>
  </si>
  <si>
    <t>L22</t>
  </si>
  <si>
    <t>Orion's spoils</t>
  </si>
  <si>
    <t>Death Ray</t>
  </si>
  <si>
    <t>Black Hole Generator</t>
  </si>
  <si>
    <t>Damper Field</t>
  </si>
  <si>
    <t>Reflection Field</t>
  </si>
  <si>
    <t>+ 2 fully random techs</t>
  </si>
  <si>
    <t>+ 3 random xenon techs</t>
  </si>
  <si>
    <t>Pre-warp tech</t>
  </si>
  <si>
    <t>Particle Beam</t>
  </si>
  <si>
    <t>Spatial Compressor</t>
  </si>
  <si>
    <t>Quantum Detonator</t>
  </si>
  <si>
    <t>Xentronium Armor</t>
  </si>
  <si>
    <t>+ Death Ray technology</t>
  </si>
  <si>
    <t>+ Loknar and his Avenger ship</t>
  </si>
  <si>
    <t>not in strategic games</t>
  </si>
  <si>
    <t>classic</t>
  </si>
  <si>
    <t>1.50 improved</t>
  </si>
  <si>
    <t>BUILDINGS</t>
  </si>
  <si>
    <t>B#</t>
  </si>
  <si>
    <t>T#</t>
  </si>
  <si>
    <t>Grp1</t>
  </si>
  <si>
    <t>Grp2</t>
  </si>
  <si>
    <t>Cost</t>
  </si>
  <si>
    <t>Maint</t>
  </si>
  <si>
    <t xml:space="preserve">Capitol                                 </t>
  </si>
  <si>
    <t xml:space="preserve">Biospheres                              </t>
  </si>
  <si>
    <t xml:space="preserve">Cloning Center                          </t>
  </si>
  <si>
    <t xml:space="preserve">Soil Enrichment                         </t>
  </si>
  <si>
    <t xml:space="preserve">Terraforming                            </t>
  </si>
  <si>
    <t xml:space="preserve">Gaia Transformation                     </t>
  </si>
  <si>
    <t xml:space="preserve">Hydroponic Farm                         </t>
  </si>
  <si>
    <t xml:space="preserve">Subterranean Farms                      </t>
  </si>
  <si>
    <t xml:space="preserve">Weather Controller                      </t>
  </si>
  <si>
    <t xml:space="preserve">Food Replicators                        </t>
  </si>
  <si>
    <t>1 food costs 1 PP (instead of 2 PP + 1 BC).</t>
  </si>
  <si>
    <t xml:space="preserve">Automated Factory                       </t>
  </si>
  <si>
    <t xml:space="preserve">Robo Miner Plant                        </t>
  </si>
  <si>
    <t xml:space="preserve">Deep Core Mine                          </t>
  </si>
  <si>
    <t xml:space="preserve">Robotic Factory                         </t>
  </si>
  <si>
    <t>20 production on all mineral class planets (instead of 5,8,10,15,20).</t>
  </si>
  <si>
    <t xml:space="preserve">Recyclotron                             </t>
  </si>
  <si>
    <t>Converts toxic planets to barren.</t>
  </si>
  <si>
    <t xml:space="preserve">Pollution Processor                     </t>
  </si>
  <si>
    <t xml:space="preserve">Atmosphere Renewer                      </t>
  </si>
  <si>
    <t xml:space="preserve">Core Waste Dump                         </t>
  </si>
  <si>
    <t xml:space="preserve">Research Lab                            </t>
  </si>
  <si>
    <t xml:space="preserve">Supercomputer                           </t>
  </si>
  <si>
    <t xml:space="preserve">Galactic Cybernet                       </t>
  </si>
  <si>
    <t xml:space="preserve">Autolab                                 </t>
  </si>
  <si>
    <t xml:space="preserve">Astro University                        </t>
  </si>
  <si>
    <t xml:space="preserve">Spaceport                               </t>
  </si>
  <si>
    <t xml:space="preserve">Stock Exchange                          </t>
  </si>
  <si>
    <t xml:space="preserve">Currency Exchange                       </t>
  </si>
  <si>
    <t>(listed here, but it is an achievement)</t>
  </si>
  <si>
    <t xml:space="preserve">Holo Simulator                          </t>
  </si>
  <si>
    <t xml:space="preserve">Pleasure Dome                           </t>
  </si>
  <si>
    <t xml:space="preserve">Gravity Generator                       </t>
  </si>
  <si>
    <t xml:space="preserve">Marine Barracks                         </t>
  </si>
  <si>
    <t xml:space="preserve">Armor Barracks                          </t>
  </si>
  <si>
    <t xml:space="preserve">Missile Base                            </t>
  </si>
  <si>
    <t xml:space="preserve">Fighter Garrison                        </t>
  </si>
  <si>
    <t>8,6 (6,4) bombers, heavy fighters.  Launches every 4 (10) turns.</t>
  </si>
  <si>
    <t xml:space="preserve">Ground Batteries                        </t>
  </si>
  <si>
    <t xml:space="preserve">Stellar Converter                       </t>
  </si>
  <si>
    <t xml:space="preserve">Radiation Shield                        </t>
  </si>
  <si>
    <t xml:space="preserve">Flux Shield                             </t>
  </si>
  <si>
    <t xml:space="preserve">Barrier Shield                          </t>
  </si>
  <si>
    <t xml:space="preserve">Star Base                               </t>
  </si>
  <si>
    <t xml:space="preserve">Battlestation                           </t>
  </si>
  <si>
    <t xml:space="preserve">Star Fortress                           </t>
  </si>
  <si>
    <t xml:space="preserve">Warp Interdictor                        </t>
  </si>
  <si>
    <t>2 (3) parsec radius.</t>
  </si>
  <si>
    <t xml:space="preserve">Artemis System Net                      </t>
  </si>
  <si>
    <t xml:space="preserve">Space Academy                           </t>
  </si>
  <si>
    <t xml:space="preserve">Alien Control Center                    </t>
  </si>
  <si>
    <t xml:space="preserve">Dimensional Portal                      </t>
  </si>
  <si>
    <t xml:space="preserve">Colony Base                             </t>
  </si>
  <si>
    <t xml:space="preserve">Artificial Planet                       </t>
  </si>
  <si>
    <t>1.3 - 1.50 standard</t>
  </si>
  <si>
    <t>WEAPON NAME</t>
  </si>
  <si>
    <t>L#</t>
  </si>
  <si>
    <t>GRP</t>
  </si>
  <si>
    <t>AMMO</t>
  </si>
  <si>
    <t>INHERENT MOD</t>
  </si>
  <si>
    <t>SPACE</t>
  </si>
  <si>
    <t>COST</t>
  </si>
  <si>
    <t>C/S RATIO</t>
  </si>
  <si>
    <t>DMG.min</t>
  </si>
  <si>
    <t>DMG.max</t>
  </si>
  <si>
    <t>strategic</t>
  </si>
  <si>
    <t>RANGE</t>
  </si>
  <si>
    <t>WEAPON MODS</t>
  </si>
  <si>
    <t>MINIATURIZ.</t>
  </si>
  <si>
    <t xml:space="preserve"> REMARKS</t>
  </si>
  <si>
    <t xml:space="preserve">Laser Cannon                            </t>
  </si>
  <si>
    <t>0;</t>
  </si>
  <si>
    <t>12-24-51</t>
  </si>
  <si>
    <r>
      <t>010111</t>
    </r>
    <r>
      <rPr>
        <sz val="10"/>
        <rFont val="Calibri"/>
        <family val="2"/>
      </rPr>
      <t>110;</t>
    </r>
  </si>
  <si>
    <t>Group 1</t>
  </si>
  <si>
    <t xml:space="preserve">Fusion Beam                             </t>
  </si>
  <si>
    <t>100010110;</t>
  </si>
  <si>
    <t xml:space="preserve">Mass Driver                             </t>
  </si>
  <si>
    <t>100;</t>
  </si>
  <si>
    <t>010001110;</t>
  </si>
  <si>
    <t xml:space="preserve">Ion Pulse Cannon                        </t>
  </si>
  <si>
    <t>1000;</t>
  </si>
  <si>
    <r>
      <t>XX</t>
    </r>
    <r>
      <rPr>
        <sz val="10"/>
        <rFont val="Calibri"/>
        <family val="2"/>
      </rPr>
      <t>-24-</t>
    </r>
    <r>
      <rPr>
        <sz val="10"/>
        <color indexed="55"/>
        <rFont val="Calibri"/>
        <family val="2"/>
      </rPr>
      <t>XX</t>
    </r>
  </si>
  <si>
    <t>010010000;</t>
  </si>
  <si>
    <t xml:space="preserve">Neutron Blaster                         </t>
  </si>
  <si>
    <t>10000;</t>
  </si>
  <si>
    <r>
      <t>XX</t>
    </r>
    <r>
      <rPr>
        <sz val="10"/>
        <rFont val="Calibri"/>
        <family val="2"/>
      </rPr>
      <t>-24-51</t>
    </r>
  </si>
  <si>
    <t>000010010;</t>
  </si>
  <si>
    <t xml:space="preserve">Graviton Beam                           </t>
  </si>
  <si>
    <t>100000;</t>
  </si>
  <si>
    <t xml:space="preserve">Phasor                                  </t>
  </si>
  <si>
    <t>0000000;</t>
  </si>
  <si>
    <t>011010110;</t>
  </si>
  <si>
    <t xml:space="preserve">Gauss Cannon                            </t>
  </si>
  <si>
    <t>00000100;</t>
  </si>
  <si>
    <t>010001010;</t>
  </si>
  <si>
    <t xml:space="preserve">Plasma Cannon                           </t>
  </si>
  <si>
    <t>1000000010;</t>
  </si>
  <si>
    <t xml:space="preserve">Disrupter                               </t>
  </si>
  <si>
    <t>0000000100;</t>
  </si>
  <si>
    <t>010000010;</t>
  </si>
  <si>
    <t xml:space="preserve">Mauler Device                           </t>
  </si>
  <si>
    <t>10000000000;</t>
  </si>
  <si>
    <t>000000010;</t>
  </si>
  <si>
    <t>00100000000;</t>
  </si>
  <si>
    <t>000010110;</t>
  </si>
  <si>
    <t>00001010000;</t>
  </si>
  <si>
    <t xml:space="preserve">Nuclear Missile                         </t>
  </si>
  <si>
    <t>10/20/30/35/40</t>
  </si>
  <si>
    <t xml:space="preserve">- </t>
  </si>
  <si>
    <t xml:space="preserve"> 0011111000000000;</t>
  </si>
  <si>
    <t xml:space="preserve">Merculite Missile                       </t>
  </si>
  <si>
    <t xml:space="preserve">Pulson Missile                          </t>
  </si>
  <si>
    <t xml:space="preserve">Zeon Missile                            </t>
  </si>
  <si>
    <t xml:space="preserve">Anti-Matter Torp                        </t>
  </si>
  <si>
    <t xml:space="preserve"> 0100010100000000;</t>
  </si>
  <si>
    <t xml:space="preserve"> Group 1</t>
  </si>
  <si>
    <t xml:space="preserve">Proton Torpedo                          </t>
  </si>
  <si>
    <t xml:space="preserve">Plasma Torpedo                          </t>
  </si>
  <si>
    <t>0000100000000000;</t>
  </si>
  <si>
    <t xml:space="preserve"> 0100010100100000;</t>
  </si>
  <si>
    <t xml:space="preserve">Nuclear Bomb                            </t>
  </si>
  <si>
    <t xml:space="preserve">Fusion Bomb                             </t>
  </si>
  <si>
    <t xml:space="preserve">Anti-Matter Bomb                        </t>
  </si>
  <si>
    <t xml:space="preserve">Neutronium Bomb                         </t>
  </si>
  <si>
    <t xml:space="preserve">Death Spore                             </t>
  </si>
  <si>
    <t>0000000010000000;</t>
  </si>
  <si>
    <t xml:space="preserve">Bio-Terminator                          </t>
  </si>
  <si>
    <t>2a</t>
  </si>
  <si>
    <t>Group 3</t>
  </si>
  <si>
    <t>3a</t>
  </si>
  <si>
    <t>4a</t>
  </si>
  <si>
    <t>5a</t>
  </si>
  <si>
    <t xml:space="preserve"> Range is calculated from center to edge</t>
  </si>
  <si>
    <t xml:space="preserve"> Dissipation -50% instead of -5.</t>
  </si>
  <si>
    <t>unlimited</t>
  </si>
  <si>
    <t>0001000000000000;</t>
  </si>
  <si>
    <t xml:space="preserve">Crystal Ray                             </t>
  </si>
  <si>
    <r>
      <t>0000</t>
    </r>
    <r>
      <rPr>
        <b/>
        <sz val="10"/>
        <color indexed="12"/>
        <rFont val="Calibri"/>
        <family val="2"/>
      </rPr>
      <t>1</t>
    </r>
    <r>
      <rPr>
        <sz val="10"/>
        <rFont val="Calibri"/>
        <family val="2"/>
      </rPr>
      <t>010000;</t>
    </r>
  </si>
  <si>
    <t>crystal</t>
  </si>
  <si>
    <r>
      <t>000</t>
    </r>
    <r>
      <rPr>
        <b/>
        <sz val="10"/>
        <color indexed="12"/>
        <rFont val="Calibri"/>
        <family val="2"/>
      </rPr>
      <t>0</t>
    </r>
    <r>
      <rPr>
        <sz val="10"/>
        <rFont val="Calibri"/>
        <family val="2"/>
      </rPr>
      <t>0010;</t>
    </r>
  </si>
  <si>
    <t>n/a</t>
  </si>
  <si>
    <t xml:space="preserve">Plasma Breath                           </t>
  </si>
  <si>
    <t>hydra</t>
  </si>
  <si>
    <t>00000010;</t>
  </si>
  <si>
    <t xml:space="preserve"> Always hits.</t>
  </si>
  <si>
    <t xml:space="preserve">Phasor Eye                              </t>
  </si>
  <si>
    <t>dragon</t>
  </si>
  <si>
    <t>11010110;</t>
  </si>
  <si>
    <t xml:space="preserve">Dragon Breath                           </t>
  </si>
  <si>
    <t xml:space="preserve"> Always hits, dissipates 15 dmg/sq.</t>
  </si>
  <si>
    <t xml:space="preserve">Caustic Slime                           </t>
  </si>
  <si>
    <t>amoeba</t>
  </si>
  <si>
    <t xml:space="preserve"> Web</t>
  </si>
  <si>
    <t xml:space="preserve">Plasma Flux                             </t>
  </si>
  <si>
    <t>eel</t>
  </si>
  <si>
    <t xml:space="preserve"> Spherical</t>
  </si>
  <si>
    <t>* Monsters, Antarans &amp; the Guardian have Neutron Scanner in tactical combat and Sensors in strategic combat.</t>
  </si>
  <si>
    <t>0000000111111110;</t>
  </si>
  <si>
    <t xml:space="preserve"> Mods Available For Beam Weapons</t>
  </si>
  <si>
    <t>0011111000000000;</t>
  </si>
  <si>
    <t xml:space="preserve"> Mods Available For Missile Weapons</t>
  </si>
  <si>
    <t>0110010100100000;</t>
  </si>
  <si>
    <t xml:space="preserve"> Mods Available For Torpedo Weapons</t>
  </si>
  <si>
    <t>|.................................|.</t>
  </si>
  <si>
    <t>flag #15            flag #0</t>
  </si>
  <si>
    <t>BYTE</t>
  </si>
  <si>
    <t>Tech Level</t>
  </si>
  <si>
    <t>+% Cost</t>
  </si>
  <si>
    <t>+% Space</t>
  </si>
  <si>
    <t>Zeroth Flag: damages ships shields and missiles and fighters;</t>
  </si>
  <si>
    <t xml:space="preserve"> #0</t>
  </si>
  <si>
    <t>also works on missiles and torpedoes</t>
  </si>
  <si>
    <t xml:space="preserve"> No Mods;</t>
  </si>
  <si>
    <t xml:space="preserve"> #0 </t>
  </si>
  <si>
    <r>
      <t>Double ranged to-hit penalty (</t>
    </r>
    <r>
      <rPr>
        <strike/>
        <sz val="10"/>
        <color indexed="23"/>
        <rFont val="Calibri"/>
        <family val="2"/>
      </rPr>
      <t>Fusion Beam</t>
    </r>
    <r>
      <rPr>
        <sz val="10"/>
        <rFont val="Calibri"/>
        <family val="2"/>
      </rPr>
      <t>, Plasma Cannon);</t>
    </r>
  </si>
  <si>
    <t xml:space="preserve"> #1</t>
  </si>
  <si>
    <t xml:space="preserve"> Heavy Mount;</t>
  </si>
  <si>
    <t xml:space="preserve"> #1 </t>
  </si>
  <si>
    <t>Damage not reduced by range (Mass Driver, Gauss Cannon, Disrupter);</t>
  </si>
  <si>
    <t xml:space="preserve"> #2</t>
  </si>
  <si>
    <t xml:space="preserve"> Point Defense;</t>
  </si>
  <si>
    <t xml:space="preserve"> #2  (dmg rounded up)</t>
  </si>
  <si>
    <t>Damages internal systems directly (Ion Pulse Cannon);</t>
  </si>
  <si>
    <t xml:space="preserve"> #3</t>
  </si>
  <si>
    <t xml:space="preserve"> Armor Piercing;</t>
  </si>
  <si>
    <t xml:space="preserve"> #3 </t>
  </si>
  <si>
    <t>Kills marines onboard (Neutron Blaster, Death Ray, Crystal Ray);</t>
  </si>
  <si>
    <t xml:space="preserve"> #4</t>
  </si>
  <si>
    <t xml:space="preserve"> Continuous;</t>
  </si>
  <si>
    <t xml:space="preserve"> #4 </t>
  </si>
  <si>
    <t>Extra structural damage (Graviton Beam);</t>
  </si>
  <si>
    <t xml:space="preserve"> #5</t>
  </si>
  <si>
    <t xml:space="preserve"> No Range Dissipation;</t>
  </si>
  <si>
    <t xml:space="preserve"> #5 </t>
  </si>
  <si>
    <t>Continuous (Death Ray. Crystal Ray);</t>
  </si>
  <si>
    <t xml:space="preserve"> #6</t>
  </si>
  <si>
    <t xml:space="preserve"> Shield Piercing;</t>
  </si>
  <si>
    <t xml:space="preserve"> #6 </t>
  </si>
  <si>
    <t>Biological weapon (Death Spore, Bio-Terminator);</t>
  </si>
  <si>
    <t xml:space="preserve"> #7</t>
  </si>
  <si>
    <t>HIBYTE</t>
  </si>
  <si>
    <t xml:space="preserve"> Auto Fire;</t>
  </si>
  <si>
    <t xml:space="preserve"> #7 </t>
  </si>
  <si>
    <t>Ignores shields (Particle Beam);</t>
  </si>
  <si>
    <t xml:space="preserve"> #8</t>
  </si>
  <si>
    <t xml:space="preserve"> Enveloping;</t>
  </si>
  <si>
    <t>Enveloping (Plasma Cannon);</t>
  </si>
  <si>
    <t xml:space="preserve"> #9</t>
  </si>
  <si>
    <t xml:space="preserve"> Mirv;</t>
  </si>
  <si>
    <t xml:space="preserve"> #9 </t>
  </si>
  <si>
    <t>Always hits (Mauler Device, Plasma Breath, Dragon Breath);</t>
  </si>
  <si>
    <t xml:space="preserve"> #10</t>
  </si>
  <si>
    <t xml:space="preserve"> ECCM;</t>
  </si>
  <si>
    <t xml:space="preserve"> #10 </t>
  </si>
  <si>
    <t>(Plasma Torpedo);</t>
  </si>
  <si>
    <t xml:space="preserve"> #11</t>
  </si>
  <si>
    <t>AI flag for weighting, has no actual weapon effect</t>
  </si>
  <si>
    <t xml:space="preserve"> Heavily Armored;</t>
  </si>
  <si>
    <t xml:space="preserve"> #11 </t>
  </si>
  <si>
    <t>(Spatial Compressor);</t>
  </si>
  <si>
    <t xml:space="preserve"> #12</t>
  </si>
  <si>
    <t xml:space="preserve"> Fast;</t>
  </si>
  <si>
    <t xml:space="preserve"> #12 </t>
  </si>
  <si>
    <t xml:space="preserve"> not used;</t>
  </si>
  <si>
    <t xml:space="preserve"> #13</t>
  </si>
  <si>
    <t xml:space="preserve"> Emmisions Guidance;</t>
  </si>
  <si>
    <r>
      <t xml:space="preserve"> #13</t>
    </r>
    <r>
      <rPr>
        <sz val="10"/>
        <color indexed="23"/>
        <rFont val="Calibri"/>
        <family val="2"/>
      </rPr>
      <t xml:space="preserve">  (AI will only fit EMG from tech level 2)</t>
    </r>
  </si>
  <si>
    <t xml:space="preserve"> #14</t>
  </si>
  <si>
    <t xml:space="preserve"> Overloaded;</t>
  </si>
  <si>
    <r>
      <t xml:space="preserve"> #14</t>
    </r>
    <r>
      <rPr>
        <sz val="10"/>
        <color indexed="23"/>
        <rFont val="Calibri"/>
        <family val="2"/>
      </rPr>
      <t xml:space="preserve">  (manual states level 2 mod for +25/25%)</t>
    </r>
  </si>
  <si>
    <t xml:space="preserve"> #15</t>
  </si>
  <si>
    <r>
      <t xml:space="preserve"> #15</t>
    </r>
    <r>
      <rPr>
        <sz val="10"/>
        <color indexed="23"/>
        <rFont val="Calibri"/>
        <family val="2"/>
      </rPr>
      <t xml:space="preserve">  (Corion tool mentions toxic??)</t>
    </r>
  </si>
  <si>
    <t>In config, starting 0 indicates a binary number;</t>
  </si>
  <si>
    <t xml:space="preserve"> #16</t>
  </si>
  <si>
    <t>1.1 - 1.50 standard</t>
  </si>
  <si>
    <t>Shield Strength Table</t>
  </si>
  <si>
    <t>FF</t>
  </si>
  <si>
    <t>DD</t>
  </si>
  <si>
    <t>CA</t>
  </si>
  <si>
    <t>BB</t>
  </si>
  <si>
    <t>TT</t>
  </si>
  <si>
    <t>DS</t>
  </si>
  <si>
    <t>Ship Space</t>
  </si>
  <si>
    <t>Base Ship</t>
  </si>
  <si>
    <t>Class I</t>
  </si>
  <si>
    <t>Class III</t>
  </si>
  <si>
    <t>Subtotal</t>
  </si>
  <si>
    <t>Class V</t>
  </si>
  <si>
    <t>Class VII</t>
  </si>
  <si>
    <t>Total Space</t>
  </si>
  <si>
    <t>Class X</t>
  </si>
  <si>
    <t>Ship Systems</t>
  </si>
  <si>
    <t>lvl</t>
  </si>
  <si>
    <t>Tier 1: cost = 0.5 * space.</t>
  </si>
  <si>
    <t xml:space="preserve">Ecm Jammer                              </t>
  </si>
  <si>
    <t>Tier 2: cost = space.</t>
  </si>
  <si>
    <t xml:space="preserve">Fast Missile Racks                      </t>
  </si>
  <si>
    <t xml:space="preserve">Automated Repair Unit                   </t>
  </si>
  <si>
    <t xml:space="preserve">Rangemaster Unit                        </t>
  </si>
  <si>
    <t xml:space="preserve">Stealth Field                           </t>
  </si>
  <si>
    <t xml:space="preserve">Multi-Phased Shields                    </t>
  </si>
  <si>
    <t xml:space="preserve">Multi-Wave Ecm Jammer                   </t>
  </si>
  <si>
    <t xml:space="preserve">Hard Shields                            </t>
  </si>
  <si>
    <t xml:space="preserve">Hyper-X Capacitors                      </t>
  </si>
  <si>
    <t xml:space="preserve">Cloaking Device                         </t>
  </si>
  <si>
    <t xml:space="preserve">Energy Absorber                         </t>
  </si>
  <si>
    <t xml:space="preserve">Warp Dissipator                         </t>
  </si>
  <si>
    <t>Tier 3: cost = 1.5 * space.</t>
  </si>
  <si>
    <t xml:space="preserve">Achilles Targeting Unit                 </t>
  </si>
  <si>
    <t xml:space="preserve">Displacement Device                     </t>
  </si>
  <si>
    <t xml:space="preserve">Sub Space Teleporter                    </t>
  </si>
  <si>
    <t xml:space="preserve">Inertial Nullifier                      </t>
  </si>
  <si>
    <t xml:space="preserve">Phasing Cloak                           </t>
  </si>
  <si>
    <t xml:space="preserve">Time Warp Facilitator                   </t>
  </si>
  <si>
    <t>+ B.Pods</t>
  </si>
  <si>
    <t>Shields (Class I-X)</t>
  </si>
  <si>
    <t>Computers (All)</t>
  </si>
  <si>
    <t>structural analyzer &amp; achilles targeting unit work on beams, energy absorber fire, and stellar converter</t>
  </si>
  <si>
    <r>
      <t>Battle Pods</t>
    </r>
    <r>
      <rPr>
        <sz val="10"/>
        <color indexed="12"/>
        <rFont val="Calibri"/>
        <family val="2"/>
        <scheme val="minor"/>
      </rPr>
      <t xml:space="preserve"> *</t>
    </r>
  </si>
  <si>
    <r>
      <t>Miniaturization Table Space</t>
    </r>
    <r>
      <rPr>
        <sz val="10"/>
        <color indexed="23"/>
        <rFont val="Calibri"/>
        <family val="2"/>
        <scheme val="minor"/>
      </rPr>
      <t xml:space="preserve">  (150i)</t>
    </r>
  </si>
  <si>
    <r>
      <t>Troop Pods</t>
    </r>
    <r>
      <rPr>
        <b/>
        <sz val="10"/>
        <rFont val="Calibri"/>
        <family val="2"/>
        <scheme val="minor"/>
      </rPr>
      <t xml:space="preserve"> </t>
    </r>
    <r>
      <rPr>
        <b/>
        <sz val="10"/>
        <color indexed="12"/>
        <rFont val="Calibri"/>
        <family val="2"/>
        <scheme val="minor"/>
      </rPr>
      <t>*</t>
    </r>
  </si>
  <si>
    <r>
      <t>Reinforced Hull</t>
    </r>
    <r>
      <rPr>
        <b/>
        <sz val="10"/>
        <color indexed="12"/>
        <rFont val="Calibri"/>
        <family val="2"/>
        <scheme val="minor"/>
      </rPr>
      <t xml:space="preserve"> *</t>
    </r>
  </si>
  <si>
    <r>
      <t>Heavy Armor</t>
    </r>
    <r>
      <rPr>
        <b/>
        <sz val="10"/>
        <color indexed="12"/>
        <rFont val="Calibri"/>
        <family val="2"/>
        <scheme val="minor"/>
      </rPr>
      <t xml:space="preserve"> *</t>
    </r>
  </si>
  <si>
    <r>
      <t>Augmented Engines</t>
    </r>
    <r>
      <rPr>
        <b/>
        <sz val="10"/>
        <color indexed="12"/>
        <rFont val="Calibri"/>
        <family val="2"/>
        <scheme val="minor"/>
      </rPr>
      <t xml:space="preserve"> *</t>
    </r>
  </si>
  <si>
    <r>
      <t>Extended Fuel Tanks</t>
    </r>
    <r>
      <rPr>
        <b/>
        <sz val="10"/>
        <color indexed="12"/>
        <rFont val="Calibri"/>
        <family val="2"/>
        <scheme val="minor"/>
      </rPr>
      <t xml:space="preserve"> *</t>
    </r>
  </si>
  <si>
    <r>
      <t>Relative Space Table</t>
    </r>
    <r>
      <rPr>
        <sz val="10"/>
        <color indexed="23"/>
        <rFont val="Calibri"/>
        <family val="2"/>
        <scheme val="minor"/>
      </rPr>
      <t xml:space="preserve">  (150i)</t>
    </r>
  </si>
  <si>
    <r>
      <t xml:space="preserve">Quantum Detonator </t>
    </r>
    <r>
      <rPr>
        <b/>
        <sz val="10"/>
        <color indexed="12"/>
        <rFont val="Calibri"/>
        <family val="2"/>
        <scheme val="minor"/>
      </rPr>
      <t>**</t>
    </r>
  </si>
  <si>
    <r>
      <t xml:space="preserve">Damper Field </t>
    </r>
    <r>
      <rPr>
        <b/>
        <sz val="10"/>
        <color indexed="12"/>
        <rFont val="Calibri"/>
        <family val="2"/>
        <scheme val="minor"/>
      </rPr>
      <t>**</t>
    </r>
  </si>
  <si>
    <r>
      <t>Reflection Field</t>
    </r>
    <r>
      <rPr>
        <b/>
        <sz val="10"/>
        <rFont val="Calibri"/>
        <family val="2"/>
        <scheme val="minor"/>
      </rPr>
      <t xml:space="preserve"> </t>
    </r>
    <r>
      <rPr>
        <b/>
        <sz val="10"/>
        <color indexed="12"/>
        <rFont val="Calibri"/>
        <family val="2"/>
        <scheme val="minor"/>
      </rPr>
      <t>**</t>
    </r>
  </si>
  <si>
    <r>
      <t xml:space="preserve">Phase Shifter </t>
    </r>
    <r>
      <rPr>
        <b/>
        <sz val="10"/>
        <color indexed="12"/>
        <rFont val="Calibri"/>
        <family val="2"/>
        <scheme val="minor"/>
      </rPr>
      <t>^</t>
    </r>
  </si>
  <si>
    <r>
      <t>*</t>
    </r>
    <r>
      <rPr>
        <b/>
        <i/>
        <sz val="10"/>
        <rFont val="Calibri"/>
        <family val="2"/>
        <scheme val="minor"/>
      </rPr>
      <t xml:space="preserve"> </t>
    </r>
    <r>
      <rPr>
        <i/>
        <sz val="10"/>
        <rFont val="Calibri"/>
        <family val="2"/>
        <scheme val="minor"/>
      </rPr>
      <t xml:space="preserve">   no miniaturization of space</t>
    </r>
  </si>
  <si>
    <r>
      <t xml:space="preserve">** </t>
    </r>
    <r>
      <rPr>
        <b/>
        <i/>
        <sz val="10"/>
        <rFont val="Calibri"/>
        <family val="2"/>
        <scheme val="minor"/>
      </rPr>
      <t xml:space="preserve"> </t>
    </r>
    <r>
      <rPr>
        <i/>
        <sz val="10"/>
        <rFont val="Calibri"/>
        <family val="2"/>
        <scheme val="minor"/>
      </rPr>
      <t>no miniaturization (not in the tech tree)</t>
    </r>
  </si>
  <si>
    <r>
      <t xml:space="preserve">^ </t>
    </r>
    <r>
      <rPr>
        <b/>
        <i/>
        <sz val="10"/>
        <rFont val="Calibri"/>
        <family val="2"/>
        <scheme val="minor"/>
      </rPr>
      <t xml:space="preserve">   </t>
    </r>
    <r>
      <rPr>
        <i/>
        <sz val="10"/>
        <rFont val="Calibri"/>
        <family val="2"/>
        <scheme val="minor"/>
      </rPr>
      <t>unused technology</t>
    </r>
  </si>
  <si>
    <t>Miniaturization Table</t>
  </si>
  <si>
    <t>Miniaturization of Tractor Beam</t>
  </si>
  <si>
    <t>Miniaturization of Gyro Destabilizer</t>
  </si>
  <si>
    <t>Space group 1</t>
  </si>
  <si>
    <t>Space group 2</t>
  </si>
  <si>
    <t>Space group 3</t>
  </si>
  <si>
    <t>Space 1.31-1.50</t>
  </si>
  <si>
    <t>Space 1.50i</t>
  </si>
  <si>
    <t>Cost 1.31-1.50</t>
  </si>
  <si>
    <t>Cost 1.50i</t>
  </si>
  <si>
    <t>Space 1.1-1.2</t>
  </si>
  <si>
    <t>Cost 1.1-1.2</t>
  </si>
  <si>
    <r>
      <t xml:space="preserve">Beams </t>
    </r>
    <r>
      <rPr>
        <sz val="10"/>
        <color indexed="23"/>
        <rFont val="Calibri"/>
        <family val="2"/>
      </rPr>
      <t xml:space="preserve"> (0)</t>
    </r>
  </si>
  <si>
    <t>All ship systems</t>
  </si>
  <si>
    <r>
      <t xml:space="preserve">Assault Shuttles </t>
    </r>
    <r>
      <rPr>
        <sz val="10"/>
        <color indexed="23"/>
        <rFont val="Calibri"/>
        <family val="2"/>
      </rPr>
      <t xml:space="preserve"> (4)</t>
    </r>
  </si>
  <si>
    <t>All</t>
  </si>
  <si>
    <r>
      <t xml:space="preserve">Missiles </t>
    </r>
    <r>
      <rPr>
        <sz val="10"/>
        <color indexed="23"/>
        <rFont val="Calibri"/>
        <family val="2"/>
      </rPr>
      <t xml:space="preserve"> (1)</t>
    </r>
  </si>
  <si>
    <t xml:space="preserve">  (except ones in group 3)</t>
  </si>
  <si>
    <r>
      <t>Interceptors</t>
    </r>
    <r>
      <rPr>
        <sz val="10"/>
        <color indexed="23"/>
        <rFont val="Calibri"/>
        <family val="2"/>
      </rPr>
      <t xml:space="preserve">  (4)</t>
    </r>
  </si>
  <si>
    <r>
      <t xml:space="preserve">Torpedoes  </t>
    </r>
    <r>
      <rPr>
        <b/>
        <sz val="10"/>
        <color indexed="23"/>
        <rFont val="Calibri"/>
        <family val="2"/>
      </rPr>
      <t>(2)</t>
    </r>
    <r>
      <rPr>
        <b/>
        <sz val="10"/>
        <color indexed="12"/>
        <rFont val="Calibri"/>
        <family val="2"/>
      </rPr>
      <t xml:space="preserve">  *</t>
    </r>
  </si>
  <si>
    <r>
      <t xml:space="preserve">Bombers  </t>
    </r>
    <r>
      <rPr>
        <sz val="10"/>
        <color indexed="23"/>
        <rFont val="Calibri"/>
        <family val="2"/>
      </rPr>
      <t xml:space="preserve">(4) </t>
    </r>
  </si>
  <si>
    <t>- 1.50i Tractors use less space from level 4, Disruptor Cannon tech level.</t>
  </si>
  <si>
    <t>- Version 1.2 damage was 3-7. This was lowered to 1-4 in version 1.3.</t>
  </si>
  <si>
    <r>
      <t xml:space="preserve">Bombs  </t>
    </r>
    <r>
      <rPr>
        <sz val="10"/>
        <color indexed="23"/>
        <rFont val="Calibri"/>
        <family val="2"/>
      </rPr>
      <t>(3)</t>
    </r>
  </si>
  <si>
    <r>
      <t>Heavy Fighters</t>
    </r>
    <r>
      <rPr>
        <sz val="10"/>
        <color indexed="23"/>
        <rFont val="Calibri"/>
        <family val="2"/>
      </rPr>
      <t xml:space="preserve">  (4)</t>
    </r>
  </si>
  <si>
    <t>- 1.50i boarding range has been reduced to 1 square (was 3). Raid has been</t>
  </si>
  <si>
    <r>
      <t xml:space="preserve">Special Weapons  </t>
    </r>
    <r>
      <rPr>
        <b/>
        <sz val="10"/>
        <color indexed="23"/>
        <rFont val="Calibri"/>
        <family val="2"/>
      </rPr>
      <t>(5)</t>
    </r>
    <r>
      <rPr>
        <b/>
        <sz val="10"/>
        <color indexed="12"/>
        <rFont val="Calibri"/>
        <family val="2"/>
      </rPr>
      <t xml:space="preserve">  *</t>
    </r>
  </si>
  <si>
    <t xml:space="preserve">   weakened: Each marine can only damage 1 item per raid instead of 2.</t>
  </si>
  <si>
    <t>Shields</t>
  </si>
  <si>
    <t>Miniaturization of Plasma Web</t>
  </si>
  <si>
    <t>* group 1 in 150i,</t>
  </si>
  <si>
    <t xml:space="preserve">   group 2 in classic.</t>
  </si>
  <si>
    <t>(#) is weapons group</t>
  </si>
  <si>
    <r>
      <t>-</t>
    </r>
    <r>
      <rPr>
        <sz val="10"/>
        <rFont val="Calibri"/>
        <family val="2"/>
      </rPr>
      <t xml:space="preserve">  Xenon Techs do not get miniaturization because they are not in the Tech Tree.</t>
    </r>
  </si>
  <si>
    <t>- 1.50i Web use less space from level 2, Mauler Device tech level.</t>
  </si>
  <si>
    <t>- 1.50i Web damage dissipation per turn is -50% instead of -5.</t>
  </si>
  <si>
    <t>Miniaturization of Stasis Field</t>
  </si>
  <si>
    <t>- 1.50i Stasis initially is more bulky but uses less space from level 4,</t>
  </si>
  <si>
    <t xml:space="preserve">   Hyper-Advanced I tech level. (AI can research HA-I level in 1.50i.)</t>
  </si>
  <si>
    <t>- The power of Stasis Field: Succesfully fire 1 Stasis and press done 50 times to defeat the Guardian.</t>
  </si>
  <si>
    <t>CLASSIC  1.30 / 1.31 / 1.40 / 1.50 STANDARD</t>
  </si>
  <si>
    <t>1.50  IMPROVED  (AISHIPS.CFG )</t>
  </si>
  <si>
    <t>AI_ship_design</t>
  </si>
  <si>
    <t>ship class</t>
  </si>
  <si>
    <t>theme special</t>
  </si>
  <si>
    <t>beam offense</t>
  </si>
  <si>
    <t>missile offense</t>
  </si>
  <si>
    <t>defense specials</t>
  </si>
  <si>
    <t>special weapon</t>
  </si>
  <si>
    <t>special device</t>
  </si>
  <si>
    <t>Fighter</t>
  </si>
  <si>
    <t>missile/ torpedo</t>
  </si>
  <si>
    <t>beam Hv</t>
  </si>
  <si>
    <t>beam Reg</t>
  </si>
  <si>
    <t>bomb</t>
  </si>
  <si>
    <t>check</t>
  </si>
  <si>
    <t>standard_beam_missile_x2</t>
  </si>
  <si>
    <t>frigate</t>
  </si>
  <si>
    <t>-</t>
  </si>
  <si>
    <t xml:space="preserve">  Table 0.</t>
  </si>
  <si>
    <t>destroyer</t>
  </si>
  <si>
    <r>
      <t xml:space="preserve">  Defense specials are fitted </t>
    </r>
    <r>
      <rPr>
        <i/>
        <u/>
        <sz val="10"/>
        <color indexed="23"/>
        <rFont val="Calibri"/>
        <family val="2"/>
      </rPr>
      <t>before</t>
    </r>
    <r>
      <rPr>
        <sz val="10"/>
        <color indexed="23"/>
        <rFont val="Calibri"/>
        <family val="2"/>
      </rPr>
      <t xml:space="preserve"> beam offense.</t>
    </r>
  </si>
  <si>
    <t>cruiser</t>
  </si>
  <si>
    <t xml:space="preserve">  This table is used for design of 2 initial scouts.</t>
  </si>
  <si>
    <t>battleship</t>
  </si>
  <si>
    <t>titan</t>
  </si>
  <si>
    <t>doomstar</t>
  </si>
  <si>
    <t>hybrid_beam_carrier</t>
  </si>
  <si>
    <t xml:space="preserve">  Table 1.</t>
  </si>
  <si>
    <t>hybrid_beam_missile_x5</t>
  </si>
  <si>
    <t xml:space="preserve">  Table 2.</t>
  </si>
  <si>
    <t>standard_missile_x10</t>
  </si>
  <si>
    <t xml:space="preserve">  Table 3.</t>
  </si>
  <si>
    <r>
      <t xml:space="preserve">  Defense specials are fitted </t>
    </r>
    <r>
      <rPr>
        <i/>
        <u/>
        <sz val="10"/>
        <color indexed="23"/>
        <rFont val="Calibri"/>
        <family val="2"/>
      </rPr>
      <t>before</t>
    </r>
    <r>
      <rPr>
        <sz val="10"/>
        <color indexed="23"/>
        <rFont val="Calibri"/>
        <family val="2"/>
      </rPr>
      <t xml:space="preserve"> missile offense.</t>
    </r>
  </si>
  <si>
    <t xml:space="preserve">  x10 becomes x5 shot if # x10 missiles &lt; size class.</t>
  </si>
  <si>
    <t>standard_carrier</t>
  </si>
  <si>
    <t xml:space="preserve">  Table 4.</t>
  </si>
  <si>
    <t>special_device</t>
  </si>
  <si>
    <t xml:space="preserve">  Table 5.</t>
  </si>
  <si>
    <r>
      <t xml:space="preserve">  Defense specials are fitted </t>
    </r>
    <r>
      <rPr>
        <i/>
        <u/>
        <sz val="10"/>
        <color indexed="23"/>
        <rFont val="Calibri"/>
        <family val="2"/>
      </rPr>
      <t>after</t>
    </r>
    <r>
      <rPr>
        <sz val="10"/>
        <color indexed="23"/>
        <rFont val="Calibri"/>
        <family val="2"/>
      </rPr>
      <t xml:space="preserve"> special device.</t>
    </r>
  </si>
  <si>
    <t>special_weapon1</t>
  </si>
  <si>
    <t xml:space="preserve">  Table 6.</t>
  </si>
  <si>
    <r>
      <t xml:space="preserve">  Ships have regular beams fitted </t>
    </r>
    <r>
      <rPr>
        <i/>
        <u/>
        <sz val="10"/>
        <color indexed="23"/>
        <rFont val="Calibri"/>
        <family val="2"/>
      </rPr>
      <t>before</t>
    </r>
    <r>
      <rPr>
        <sz val="10"/>
        <color indexed="23"/>
        <rFont val="Calibri"/>
        <family val="2"/>
      </rPr>
      <t xml:space="preserve"> Hv's.</t>
    </r>
  </si>
  <si>
    <t xml:space="preserve">  Special weapons are:</t>
  </si>
  <si>
    <t xml:space="preserve">  Gyro, Plasma Web, Energy Absorber, BHG, Stellar.</t>
  </si>
  <si>
    <t xml:space="preserve">  &lt;&lt;  BHG ship (+25% chance).</t>
  </si>
  <si>
    <t xml:space="preserve">  &lt;&lt;  Stellar Converter ship (+75% chance).</t>
  </si>
  <si>
    <t>special_weapon2</t>
  </si>
  <si>
    <t>000E50DB Get_Ship_Class_</t>
  </si>
  <si>
    <t>XXX_Auto_Design_Ship__sub_616A5</t>
  </si>
  <si>
    <t>1.31/1.40/1.50  CLASSIC</t>
  </si>
  <si>
    <t>1.50  IMPROVED</t>
  </si>
  <si>
    <t>[STARBASE SPECIALS]</t>
  </si>
  <si>
    <t xml:space="preserve">S </t>
  </si>
  <si>
    <t xml:space="preserve">T </t>
  </si>
  <si>
    <t>Special Slot 0</t>
  </si>
  <si>
    <t>Special Slot 1</t>
  </si>
  <si>
    <t>Special Slot 2</t>
  </si>
  <si>
    <t>Special Slot 3</t>
  </si>
  <si>
    <t>Special Slot 4</t>
  </si>
  <si>
    <t>Special Slot 5A</t>
  </si>
  <si>
    <t>Special Slot 5B</t>
  </si>
  <si>
    <t>Special Slot 5C</t>
  </si>
  <si>
    <t>Special Slot 6a*</t>
  </si>
  <si>
    <t>Warp Dissipator*</t>
  </si>
  <si>
    <t>Special Slot 6a</t>
  </si>
  <si>
    <t>Special Slot 6b**</t>
  </si>
  <si>
    <t>Warp Dissipator**</t>
  </si>
  <si>
    <t>Special Slot 6b</t>
  </si>
  <si>
    <t>Special Slot 6c**</t>
  </si>
  <si>
    <t>Special Slot 6c</t>
  </si>
  <si>
    <t>Special Slot 7</t>
  </si>
  <si>
    <t>Special Slot 8</t>
  </si>
  <si>
    <t>Special Slot 9</t>
  </si>
  <si>
    <t>Rangemaster Unit</t>
  </si>
  <si>
    <t>Special Slot 10</t>
  </si>
  <si>
    <t>Special Slot 11</t>
  </si>
  <si>
    <t>Special Slot 12</t>
  </si>
  <si>
    <t>Special Slot 13</t>
  </si>
  <si>
    <t>Special Slot 14**</t>
  </si>
  <si>
    <t>Transporters**</t>
  </si>
  <si>
    <t>Special Slot 14</t>
  </si>
  <si>
    <t>[END]</t>
  </si>
  <si>
    <t>* added in version 1.3</t>
  </si>
  <si>
    <t>** added in version 1.5.15</t>
  </si>
  <si>
    <t>1a</t>
  </si>
  <si>
    <r>
      <t>[AI SHIP DESIGN BIO WEAPONS THEME</t>
    </r>
    <r>
      <rPr>
        <sz val="10"/>
        <rFont val="Calibri"/>
        <family val="2"/>
      </rPr>
      <t xml:space="preserve">  #2</t>
    </r>
    <r>
      <rPr>
        <b/>
        <sz val="10"/>
        <rFont val="Calibri"/>
        <family val="2"/>
      </rPr>
      <t>]</t>
    </r>
  </si>
  <si>
    <t xml:space="preserve">First Special                           </t>
  </si>
  <si>
    <t xml:space="preserve">   0;</t>
  </si>
  <si>
    <t>Phase Shifter</t>
  </si>
  <si>
    <t>S.S. Teleporter</t>
  </si>
  <si>
    <t xml:space="preserve">Second Special                          </t>
  </si>
  <si>
    <t xml:space="preserve">Third  Special                          </t>
  </si>
  <si>
    <t xml:space="preserve">Fourth Special                          </t>
  </si>
  <si>
    <t xml:space="preserve">   1;</t>
  </si>
  <si>
    <t>Bio-Terminator</t>
  </si>
  <si>
    <t xml:space="preserve">Fith Special                            </t>
  </si>
  <si>
    <t>Death Spore</t>
  </si>
  <si>
    <t>1b</t>
  </si>
  <si>
    <r>
      <t>[AI SHIP DESIGN CAPTURE THEME</t>
    </r>
    <r>
      <rPr>
        <sz val="10"/>
        <rFont val="Calibri"/>
        <family val="2"/>
      </rPr>
      <t xml:space="preserve">  #1</t>
    </r>
    <r>
      <rPr>
        <b/>
        <sz val="10"/>
        <rFont val="Calibri"/>
        <family val="2"/>
      </rPr>
      <t>]</t>
    </r>
  </si>
  <si>
    <t>Assault Shuttle</t>
  </si>
  <si>
    <t>1c</t>
  </si>
  <si>
    <r>
      <t xml:space="preserve">[AI SHIP DESIGN CLOAKING THEME  </t>
    </r>
    <r>
      <rPr>
        <sz val="10"/>
        <rFont val="Calibri"/>
        <family val="2"/>
      </rPr>
      <t>#4</t>
    </r>
    <r>
      <rPr>
        <b/>
        <sz val="10"/>
        <rFont val="Calibri"/>
        <family val="2"/>
      </rPr>
      <t>]</t>
    </r>
  </si>
  <si>
    <t>1d</t>
  </si>
  <si>
    <r>
      <t>[AI SHIP DESIGN BEAM DEFENSE THEME</t>
    </r>
    <r>
      <rPr>
        <sz val="10"/>
        <rFont val="Calibri"/>
        <family val="2"/>
      </rPr>
      <t xml:space="preserve">  #0</t>
    </r>
    <r>
      <rPr>
        <b/>
        <sz val="10"/>
        <rFont val="Calibri"/>
        <family val="2"/>
      </rPr>
      <t>]</t>
    </r>
  </si>
  <si>
    <t>Displacement Dev.</t>
  </si>
  <si>
    <t>1e</t>
  </si>
  <si>
    <r>
      <t>[AI SHIP DESIGN MISSILE DEFENSE THEME</t>
    </r>
    <r>
      <rPr>
        <sz val="10"/>
        <rFont val="Calibri"/>
        <family val="2"/>
      </rPr>
      <t xml:space="preserve">  #3  #100</t>
    </r>
    <r>
      <rPr>
        <b/>
        <sz val="10"/>
        <rFont val="Calibri"/>
        <family val="2"/>
      </rPr>
      <t>]</t>
    </r>
  </si>
  <si>
    <t>WAJ</t>
  </si>
  <si>
    <t>First Special</t>
  </si>
  <si>
    <t>MW ECM Jammer</t>
  </si>
  <si>
    <t>Second Special</t>
  </si>
  <si>
    <t>Third  Special</t>
  </si>
  <si>
    <t>Fourth Special</t>
  </si>
  <si>
    <t>Fith Special</t>
  </si>
  <si>
    <t xml:space="preserve">Sixth Special                           </t>
  </si>
  <si>
    <t>Sixth Special</t>
  </si>
  <si>
    <t xml:space="preserve">Seventh Special                         </t>
  </si>
  <si>
    <t>Seventh Special</t>
  </si>
  <si>
    <t xml:space="preserve">Eigth Special                           </t>
  </si>
  <si>
    <t>A-M Rocket</t>
  </si>
  <si>
    <t>Eigth Special</t>
  </si>
  <si>
    <t>1f</t>
  </si>
  <si>
    <r>
      <t>[AI SHIP DESIGN ARMOR THEME</t>
    </r>
    <r>
      <rPr>
        <sz val="10"/>
        <rFont val="Calibri"/>
        <family val="2"/>
      </rPr>
      <t xml:space="preserve">  #5</t>
    </r>
    <r>
      <rPr>
        <b/>
        <sz val="10"/>
        <rFont val="Calibri"/>
        <family val="2"/>
      </rPr>
      <t>]</t>
    </r>
  </si>
  <si>
    <t>Auto Repair Unit</t>
  </si>
  <si>
    <t>1g</t>
  </si>
  <si>
    <r>
      <t>[AI SHIP DESIGN SHIELD THEME</t>
    </r>
    <r>
      <rPr>
        <sz val="10"/>
        <rFont val="Calibri"/>
        <family val="2"/>
      </rPr>
      <t xml:space="preserve">  #6</t>
    </r>
    <r>
      <rPr>
        <b/>
        <sz val="10"/>
        <rFont val="Calibri"/>
        <family val="2"/>
      </rPr>
      <t>]</t>
    </r>
  </si>
  <si>
    <t>[AI SHIP DESIGN BEAM OFFENSE SPECIALS]</t>
  </si>
  <si>
    <t>TWF</t>
  </si>
  <si>
    <t>Achilles T. Unit</t>
  </si>
  <si>
    <t>HEF</t>
  </si>
  <si>
    <t>Struct. Analyzer</t>
  </si>
  <si>
    <t>[AI SHIP DESIGN MISSILE OFFENSE SPECIALS]</t>
  </si>
  <si>
    <t>[AI SHIP DESIGN SPECIAL WEAPONS SPECIALS]</t>
  </si>
  <si>
    <t>Stellar Conv.</t>
  </si>
  <si>
    <t>Black Hole Gen.</t>
  </si>
  <si>
    <t>Gyro Dest.</t>
  </si>
  <si>
    <r>
      <t xml:space="preserve">[END]                                        </t>
    </r>
    <r>
      <rPr>
        <sz val="10"/>
        <color indexed="10"/>
        <rFont val="Calibri"/>
        <family val="2"/>
      </rPr>
      <t>&gt; hardcoded in XXX_Special_Weapons_Available__sub_5F9A0</t>
    </r>
  </si>
  <si>
    <t>[AI SHIP DESIGN SPECIAL DEVICE SPECIALS]</t>
  </si>
  <si>
    <t>Quantum Det.</t>
  </si>
  <si>
    <t>Spatial Comp.</t>
  </si>
  <si>
    <t xml:space="preserve">Ninth Special                           </t>
  </si>
  <si>
    <t xml:space="preserve">Tenth Special                           </t>
  </si>
  <si>
    <t xml:space="preserve">Eleventh Special                        </t>
  </si>
  <si>
    <t xml:space="preserve">Twelth Special                          </t>
  </si>
  <si>
    <t>[AI SHIP DESIGN DEFENSE SPECIALS (A)]</t>
  </si>
  <si>
    <t xml:space="preserve">Second Special                           </t>
  </si>
  <si>
    <t xml:space="preserve">Fifth Special                       </t>
  </si>
  <si>
    <t>WA Jammer</t>
  </si>
  <si>
    <t xml:space="preserve">Thirteenth Special                      </t>
  </si>
  <si>
    <t xml:space="preserve">Fourteenth Special                      </t>
  </si>
  <si>
    <t xml:space="preserve">Fifteenth Special                       </t>
  </si>
  <si>
    <t xml:space="preserve">Sixteenth Special                       </t>
  </si>
  <si>
    <t xml:space="preserve">Seventeenth Special                     </t>
  </si>
  <si>
    <t xml:space="preserve">Eighteenth Special                      </t>
  </si>
  <si>
    <t>Ninteenth Special</t>
  </si>
  <si>
    <t>4b</t>
  </si>
  <si>
    <t>[AI SHIP DESIGN DEFENSE SPECIALS (B)]</t>
  </si>
  <si>
    <t>Identical to (A)</t>
  </si>
  <si>
    <t>beam PD</t>
  </si>
  <si>
    <t>System Amoeba</t>
  </si>
  <si>
    <t>System Eel</t>
  </si>
  <si>
    <t>System Crystal</t>
  </si>
  <si>
    <t>System Hydra</t>
  </si>
  <si>
    <t>System Dragon</t>
  </si>
  <si>
    <t>hull size</t>
  </si>
  <si>
    <t>structure</t>
  </si>
  <si>
    <t>BA</t>
  </si>
  <si>
    <t>BD</t>
  </si>
  <si>
    <t>ME</t>
  </si>
  <si>
    <t>drive</t>
  </si>
  <si>
    <t>combat speed</t>
  </si>
  <si>
    <t>weapon</t>
  </si>
  <si>
    <t>Caustic Slime (360)</t>
  </si>
  <si>
    <t>Plasma Flux (360)</t>
  </si>
  <si>
    <t>None</t>
  </si>
  <si>
    <t>Crystal Ray (360)</t>
  </si>
  <si>
    <t>Plasma Breaths (360)</t>
  </si>
  <si>
    <t>Phasor Eyes (360)</t>
  </si>
  <si>
    <t>Pd</t>
  </si>
  <si>
    <t>Death Spores (360)</t>
  </si>
  <si>
    <t>Dragon Breath (360)</t>
  </si>
  <si>
    <t>special</t>
  </si>
  <si>
    <t>Event Amoeba</t>
  </si>
  <si>
    <t xml:space="preserve"> from turn 100</t>
  </si>
  <si>
    <t>Event Eel</t>
  </si>
  <si>
    <t xml:space="preserve"> from turn 150</t>
  </si>
  <si>
    <t>Event Crystal</t>
  </si>
  <si>
    <t xml:space="preserve"> from turn 200</t>
  </si>
  <si>
    <t>Event Hydra</t>
  </si>
  <si>
    <t xml:space="preserve"> from turn 250</t>
  </si>
  <si>
    <t>Event Dragon</t>
  </si>
  <si>
    <t xml:space="preserve"> from turn 300;  pay 500 BC</t>
  </si>
  <si>
    <t>Caustic Slimes (360)</t>
  </si>
  <si>
    <t>Plasma Fluxes (360)</t>
  </si>
  <si>
    <t>Hv</t>
  </si>
  <si>
    <t>Anti-Matter Bombs (360)</t>
  </si>
  <si>
    <t>Bio-Terminators (360)</t>
  </si>
  <si>
    <t>OVR</t>
  </si>
  <si>
    <t>Crystal Rays (360)</t>
  </si>
  <si>
    <t>Regeneration</t>
  </si>
  <si>
    <t xml:space="preserve"> from turn 125</t>
  </si>
  <si>
    <t xml:space="preserve"> from turn 175</t>
  </si>
  <si>
    <r>
      <t xml:space="preserve"> from turn 200;</t>
    </r>
    <r>
      <rPr>
        <b/>
        <i/>
        <sz val="10"/>
        <rFont val="Corbel"/>
        <family val="2"/>
      </rPr>
      <t xml:space="preserve">  </t>
    </r>
    <r>
      <rPr>
        <i/>
        <sz val="10"/>
        <rFont val="Corbel"/>
        <family val="2"/>
      </rPr>
      <t>pay 500 BC</t>
    </r>
  </si>
  <si>
    <t>#4 = Ultra Rich  (No unguarded Ultra Riches in GM3)</t>
  </si>
  <si>
    <t>4  (5)</t>
  </si>
  <si>
    <t>7  (12)</t>
  </si>
  <si>
    <t>POPULATION LIMITS CALCULATOR 1  (CLASSIC)</t>
  </si>
  <si>
    <t>POPULATION LIMITS CALCULATOR 2  (ICE)</t>
  </si>
  <si>
    <t>BASE</t>
  </si>
  <si>
    <t>Gaia</t>
  </si>
  <si>
    <t>Terran</t>
  </si>
  <si>
    <t>Arid</t>
  </si>
  <si>
    <t>Swamp</t>
  </si>
  <si>
    <t>Ocean</t>
  </si>
  <si>
    <t>Tundra</t>
  </si>
  <si>
    <t>Desert</t>
  </si>
  <si>
    <t>Barren</t>
  </si>
  <si>
    <t>Radiated</t>
  </si>
  <si>
    <t>Toxic</t>
  </si>
  <si>
    <t>Food Production</t>
  </si>
  <si>
    <t>Maintenance Cost</t>
  </si>
  <si>
    <t>Planet Size Multiplier</t>
  </si>
  <si>
    <t>Tiny</t>
  </si>
  <si>
    <t>Small</t>
  </si>
  <si>
    <t>Medium</t>
  </si>
  <si>
    <t>Large</t>
  </si>
  <si>
    <t>Huge</t>
  </si>
  <si>
    <t>AQUATIC  (5)</t>
  </si>
  <si>
    <t>AQUATIC  (10)</t>
  </si>
  <si>
    <t>Tundra and Swamp trated as Terran; Ocean and Terran as Gaia.</t>
  </si>
  <si>
    <t>Tundra and Swamp is Terran; Ocean and Terran is Gaia.</t>
  </si>
  <si>
    <t>SUBTERRANEAN  (6)</t>
  </si>
  <si>
    <t>SUBTERRANEAN  (10)</t>
  </si>
  <si>
    <t xml:space="preserve"> +4</t>
  </si>
  <si>
    <t xml:space="preserve"> +6</t>
  </si>
  <si>
    <t xml:space="preserve"> +8</t>
  </si>
  <si>
    <t>Population limit is increased by 2x planet's size.</t>
  </si>
  <si>
    <t>Population limit is increased by 2 + planet's size.</t>
  </si>
  <si>
    <t>Androids will not increase planet's max. population size for a Subterranean race.</t>
  </si>
  <si>
    <t>TOLERANT  (10)</t>
  </si>
  <si>
    <t>TOLERANT  (20)</t>
  </si>
  <si>
    <t xml:space="preserve"> +1/2</t>
  </si>
  <si>
    <t xml:space="preserve"> +2/3</t>
  </si>
  <si>
    <t xml:space="preserve"> +3/4</t>
  </si>
  <si>
    <t xml:space="preserve"> +3</t>
  </si>
  <si>
    <t xml:space="preserve"> +4/5</t>
  </si>
  <si>
    <t xml:space="preserve"> +6/7</t>
  </si>
  <si>
    <t xml:space="preserve"> +5</t>
  </si>
  <si>
    <t>Population limit is increased by +25%, except for Gaia (+0%) and Terran (+20%).</t>
  </si>
  <si>
    <t>Population limit is increased by +25%, except for Gaia (+0%).</t>
  </si>
  <si>
    <t>Population limit is increased by +20%, except for Gaia (+0%).</t>
  </si>
  <si>
    <t>Androids are Tolerant.</t>
  </si>
  <si>
    <r>
      <t xml:space="preserve"> </t>
    </r>
    <r>
      <rPr>
        <b/>
        <sz val="10"/>
        <color indexed="12"/>
        <rFont val="Calibri"/>
        <family val="2"/>
      </rPr>
      <t>No +1 dmg bonus.</t>
    </r>
  </si>
  <si>
    <t>- 3% wormholes  (1% in 150m)</t>
  </si>
  <si>
    <t>1.50 improved &amp; 1.50 multiplayer</t>
  </si>
  <si>
    <t>10;</t>
  </si>
  <si>
    <t>10/15/20/30/40</t>
  </si>
  <si>
    <t>11/-5</t>
  </si>
  <si>
    <t>14/-6</t>
  </si>
  <si>
    <t>16/-7</t>
  </si>
  <si>
    <t>1  (4)</t>
  </si>
  <si>
    <t xml:space="preserve"> x3 shot instead of x15 shot missile.</t>
  </si>
  <si>
    <r>
      <t xml:space="preserve"> v1.2:</t>
    </r>
    <r>
      <rPr>
        <sz val="10"/>
        <rFont val="Calibri"/>
        <family val="2"/>
      </rPr>
      <t xml:space="preserve">  20/15 (0,75), 2-14 dmg and heavy mount.</t>
    </r>
  </si>
  <si>
    <r>
      <t xml:space="preserve"> v1.2:</t>
    </r>
    <r>
      <rPr>
        <sz val="10"/>
        <rFont val="Calibri"/>
        <family val="2"/>
      </rPr>
      <t xml:space="preserve">  10/15 (1,5).</t>
    </r>
  </si>
  <si>
    <r>
      <t xml:space="preserve"> v1.2:</t>
    </r>
    <r>
      <rPr>
        <sz val="10"/>
        <rFont val="Calibri"/>
        <family val="2"/>
      </rPr>
      <t xml:space="preserve">  50/35 (0,7) and 3-7 damage.</t>
    </r>
  </si>
  <si>
    <r>
      <t xml:space="preserve"> #8  </t>
    </r>
    <r>
      <rPr>
        <b/>
        <sz val="10"/>
        <color theme="8"/>
        <rFont val="Calibri"/>
        <family val="2"/>
      </rPr>
      <t>(no effect against planets in 150i)</t>
    </r>
  </si>
  <si>
    <r>
      <t xml:space="preserve"> Lithovore   </t>
    </r>
    <r>
      <rPr>
        <b/>
        <sz val="12"/>
        <color indexed="10"/>
        <rFont val="Calibri"/>
        <family val="2"/>
      </rPr>
      <t>T</t>
    </r>
  </si>
  <si>
    <r>
      <t xml:space="preserve"> Tolerant   </t>
    </r>
    <r>
      <rPr>
        <b/>
        <sz val="12"/>
        <color indexed="10"/>
        <rFont val="Calibri"/>
        <family val="2"/>
      </rPr>
      <t>T</t>
    </r>
  </si>
  <si>
    <r>
      <t xml:space="preserve"> Uncreative   </t>
    </r>
    <r>
      <rPr>
        <b/>
        <sz val="12"/>
        <color indexed="10"/>
        <rFont val="Calibri"/>
        <family val="2"/>
      </rPr>
      <t>T</t>
    </r>
  </si>
  <si>
    <r>
      <t xml:space="preserve"> Unification   </t>
    </r>
    <r>
      <rPr>
        <b/>
        <sz val="12"/>
        <color indexed="10"/>
        <rFont val="Calibri"/>
        <family val="2"/>
      </rPr>
      <t>T</t>
    </r>
  </si>
  <si>
    <r>
      <t xml:space="preserve"> Cybernetic   </t>
    </r>
    <r>
      <rPr>
        <b/>
        <sz val="12"/>
        <color indexed="10"/>
        <rFont val="Calibri"/>
        <family val="2"/>
      </rPr>
      <t>T*</t>
    </r>
  </si>
  <si>
    <r>
      <t>Homeworld effect:</t>
    </r>
    <r>
      <rPr>
        <sz val="12"/>
        <rFont val="Calibri"/>
        <family val="2"/>
      </rPr>
      <t xml:space="preserve"> is ocean;  </t>
    </r>
    <r>
      <rPr>
        <u/>
        <sz val="12"/>
        <rFont val="Calibri"/>
        <family val="2"/>
      </rPr>
      <t>race effect:</t>
    </r>
    <r>
      <rPr>
        <sz val="12"/>
        <rFont val="Calibri"/>
        <family val="2"/>
      </rPr>
      <t xml:space="preserve"> terran and ocean are as gaia, swamp and tundra are as terran.</t>
    </r>
  </si>
  <si>
    <t>LEGEND</t>
  </si>
  <si>
    <t>TOTAL RESEARCH POINTS</t>
  </si>
  <si>
    <t>if energy absorber special is destroyed, stored energy is kept and can still be fired</t>
  </si>
  <si>
    <t>energy absorber is a 'pre weapon' special, meaning ship won't decloak if you fire it</t>
  </si>
  <si>
    <t>energy absorber fire is reduced by range, follows normal reduced by range table (behaves like beam for dissipation)</t>
  </si>
  <si>
    <t>hef &amp; ordnance work on beams and energy absorber fire but not on stellar converter (it's not considered a beam)</t>
  </si>
  <si>
    <t>energy absorber has only has 21 sq range in classic, is patched to 24 sq in 1.50.19</t>
  </si>
  <si>
    <t>- 1.50i damage is 15-25 instead of 5-25.</t>
  </si>
  <si>
    <t>Assault Shuttles</t>
  </si>
  <si>
    <r>
      <t xml:space="preserve">Particle Beam  </t>
    </r>
    <r>
      <rPr>
        <b/>
        <sz val="10"/>
        <rFont val="Calibri"/>
        <family val="2"/>
      </rPr>
      <t>(</t>
    </r>
    <r>
      <rPr>
        <b/>
        <sz val="10"/>
        <color rgb="FF7030A0"/>
        <rFont val="Calibri"/>
        <family val="2"/>
      </rPr>
      <t>xenon)</t>
    </r>
  </si>
  <si>
    <r>
      <t xml:space="preserve">Death Ray  </t>
    </r>
    <r>
      <rPr>
        <b/>
        <sz val="10"/>
        <color rgb="FF7030A0"/>
        <rFont val="Calibri"/>
        <family val="2"/>
      </rPr>
      <t>(xenon)</t>
    </r>
  </si>
  <si>
    <r>
      <t xml:space="preserve">Black Hole Generator  </t>
    </r>
    <r>
      <rPr>
        <b/>
        <sz val="10"/>
        <color rgb="FF7030A0"/>
        <rFont val="Calibri"/>
        <family val="2"/>
      </rPr>
      <t>(x)</t>
    </r>
  </si>
  <si>
    <r>
      <t xml:space="preserve">Spatial Compressor  </t>
    </r>
    <r>
      <rPr>
        <b/>
        <sz val="10"/>
        <color rgb="FF7030A0"/>
        <rFont val="Calibri"/>
        <family val="2"/>
      </rPr>
      <t>(x)</t>
    </r>
  </si>
  <si>
    <t>Anti-Missile Rocket</t>
  </si>
  <si>
    <t>Heavy Fighter</t>
  </si>
  <si>
    <t>Bomber</t>
  </si>
  <si>
    <t>Interceptor</t>
  </si>
  <si>
    <r>
      <rPr>
        <sz val="10"/>
        <color theme="0" tint="-0.34998626667073579"/>
        <rFont val="Calibri"/>
        <family val="2"/>
      </rPr>
      <t>XX</t>
    </r>
    <r>
      <rPr>
        <sz val="10"/>
        <rFont val="Calibri"/>
        <family val="2"/>
      </rPr>
      <t>-24-51</t>
    </r>
  </si>
  <si>
    <t>HITS</t>
  </si>
  <si>
    <t>for more information, see file PARAMETERS.CFG.</t>
  </si>
  <si>
    <t>POPULATION LIMITS CALCULATOR 3  (1.50i)</t>
  </si>
  <si>
    <t>10-30 mines instead of 8-28 mines.</t>
  </si>
  <si>
    <t>ESD +50% instead of +100%</t>
  </si>
  <si>
    <r>
      <t xml:space="preserve"> Kills marines.  </t>
    </r>
    <r>
      <rPr>
        <b/>
        <sz val="10"/>
        <color indexed="12"/>
        <rFont val="Calibri"/>
        <family val="2"/>
      </rPr>
      <t>Continuous mod is inherent.</t>
    </r>
  </si>
  <si>
    <r>
      <t xml:space="preserve">Phase Shifter </t>
    </r>
    <r>
      <rPr>
        <sz val="10"/>
        <color rgb="FF0000FF"/>
        <rFont val="Calibri"/>
        <family val="2"/>
        <scheme val="minor"/>
      </rPr>
      <t>**</t>
    </r>
  </si>
  <si>
    <t>--</t>
  </si>
  <si>
    <r>
      <t xml:space="preserve">  Table 7.   (</t>
    </r>
    <r>
      <rPr>
        <b/>
        <sz val="10"/>
        <color rgb="FFFF0000"/>
        <rFont val="Calibri"/>
        <family val="2"/>
      </rPr>
      <t>Not used)</t>
    </r>
  </si>
  <si>
    <t xml:space="preserve"> Can attack twice.</t>
  </si>
  <si>
    <t xml:space="preserve"> No +1 dmg bonus.  Can scramble.  6a instead of 5a</t>
  </si>
  <si>
    <t>BIOLOGY</t>
  </si>
  <si>
    <t>MOO2   --   TECHTREE   --   1.50 improved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</si>
</sst>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64" formatCode="0.0"/>
    <numFmt numFmtId="165" formatCode="dd\-mmm"/>
    <numFmt numFmtId="166" formatCode="0_ "/>
    <numFmt numFmtId="167" formatCode="0.00_ "/>
    <numFmt numFmtId="168" formatCode="0.000"/>
  </numFmts>
  <fonts count="89" x14ac:knownFonts="1">
    <font>
      <sz val="11"/>
      <color theme="1"/>
      <name val="Calibri"/>
      <family val="2"/>
      <scheme val="minor"/>
    </font>
    <font>
      <sz val="11"/>
      <color theme="1"/>
      <name val="Calibri"/>
      <family val="2"/>
      <scheme val="minor"/>
    </font>
    <font>
      <b/>
      <sz val="10"/>
      <name val="Calibri"/>
      <family val="2"/>
    </font>
    <font>
      <sz val="10"/>
      <name val="Calibri"/>
      <family val="2"/>
    </font>
    <font>
      <sz val="10"/>
      <color indexed="23"/>
      <name val="Calibri"/>
      <family val="2"/>
    </font>
    <font>
      <b/>
      <sz val="10"/>
      <color indexed="22"/>
      <name val="Calibri"/>
      <family val="2"/>
    </font>
    <font>
      <sz val="10"/>
      <color indexed="22"/>
      <name val="Calibri"/>
      <family val="2"/>
    </font>
    <font>
      <i/>
      <sz val="10"/>
      <color indexed="23"/>
      <name val="Calibri"/>
      <family val="2"/>
    </font>
    <font>
      <i/>
      <sz val="10"/>
      <color indexed="10"/>
      <name val="Calibri"/>
      <family val="2"/>
    </font>
    <font>
      <b/>
      <sz val="9"/>
      <color indexed="81"/>
      <name val="Tahoma"/>
      <family val="2"/>
    </font>
    <font>
      <sz val="9"/>
      <color indexed="81"/>
      <name val="Tahoma"/>
      <family val="2"/>
    </font>
    <font>
      <sz val="10"/>
      <color theme="1"/>
      <name val="Calibri"/>
      <family val="2"/>
      <scheme val="minor"/>
    </font>
    <font>
      <b/>
      <sz val="10"/>
      <name val="Times New Roman"/>
      <family val="1"/>
    </font>
    <font>
      <i/>
      <sz val="10"/>
      <color indexed="57"/>
      <name val="Calibri"/>
      <family val="2"/>
    </font>
    <font>
      <sz val="12"/>
      <name val="Calibri"/>
      <family val="2"/>
    </font>
    <font>
      <b/>
      <sz val="12"/>
      <name val="Calibri"/>
      <family val="2"/>
    </font>
    <font>
      <sz val="12"/>
      <color indexed="23"/>
      <name val="Calibri"/>
      <family val="2"/>
    </font>
    <font>
      <b/>
      <sz val="12"/>
      <color indexed="10"/>
      <name val="Calibri"/>
      <family val="2"/>
    </font>
    <font>
      <sz val="12"/>
      <color theme="0" tint="-0.499984740745262"/>
      <name val="Wingdings 3"/>
      <family val="1"/>
      <charset val="2"/>
    </font>
    <font>
      <u/>
      <sz val="12"/>
      <name val="Calibri"/>
      <family val="2"/>
    </font>
    <font>
      <sz val="12"/>
      <color theme="0" tint="-0.499984740745262"/>
      <name val="Calibri"/>
      <family val="2"/>
    </font>
    <font>
      <sz val="12"/>
      <color indexed="10"/>
      <name val="Calibri"/>
      <family val="2"/>
    </font>
    <font>
      <b/>
      <sz val="12"/>
      <color indexed="23"/>
      <name val="Calibri"/>
      <family val="2"/>
    </font>
    <font>
      <sz val="12"/>
      <name val="Times New Roman"/>
      <family val="1"/>
    </font>
    <font>
      <b/>
      <i/>
      <sz val="10"/>
      <color indexed="10"/>
      <name val="Calibri"/>
      <family val="2"/>
    </font>
    <font>
      <sz val="10"/>
      <color indexed="12"/>
      <name val="Calibri"/>
      <family val="2"/>
    </font>
    <font>
      <b/>
      <sz val="10"/>
      <color theme="0" tint="-0.499984740745262"/>
      <name val="Calibri"/>
      <family val="2"/>
    </font>
    <font>
      <b/>
      <sz val="10"/>
      <color indexed="55"/>
      <name val="Calibri"/>
      <family val="2"/>
    </font>
    <font>
      <b/>
      <sz val="10"/>
      <color indexed="16"/>
      <name val="Calibri"/>
      <family val="2"/>
    </font>
    <font>
      <sz val="10"/>
      <color theme="0" tint="-0.499984740745262"/>
      <name val="Calibri"/>
      <family val="2"/>
    </font>
    <font>
      <b/>
      <sz val="10"/>
      <color indexed="12"/>
      <name val="Calibri"/>
      <family val="2"/>
    </font>
    <font>
      <i/>
      <sz val="10"/>
      <name val="Calibri"/>
      <family val="2"/>
    </font>
    <font>
      <b/>
      <sz val="10"/>
      <color indexed="17"/>
      <name val="Calibri"/>
      <family val="2"/>
    </font>
    <font>
      <sz val="10"/>
      <color indexed="55"/>
      <name val="Calibri"/>
      <family val="2"/>
    </font>
    <font>
      <sz val="10"/>
      <color indexed="10"/>
      <name val="Calibri"/>
      <family val="2"/>
    </font>
    <font>
      <b/>
      <sz val="10"/>
      <color indexed="10"/>
      <name val="Calibri"/>
      <family val="2"/>
    </font>
    <font>
      <strike/>
      <sz val="10"/>
      <color indexed="10"/>
      <name val="Calibri"/>
      <family val="2"/>
    </font>
    <font>
      <sz val="10"/>
      <name val="Mangal"/>
      <family val="1"/>
    </font>
    <font>
      <sz val="11"/>
      <name val="Calibri"/>
      <family val="2"/>
    </font>
    <font>
      <b/>
      <sz val="11"/>
      <name val="Calibri"/>
      <family val="2"/>
    </font>
    <font>
      <i/>
      <sz val="11"/>
      <color indexed="12"/>
      <name val="Calibri"/>
      <family val="2"/>
    </font>
    <font>
      <sz val="11"/>
      <color indexed="12"/>
      <name val="Calibri"/>
      <family val="2"/>
    </font>
    <font>
      <i/>
      <sz val="11"/>
      <color indexed="55"/>
      <name val="Calibri"/>
      <family val="2"/>
    </font>
    <font>
      <b/>
      <sz val="11"/>
      <color indexed="12"/>
      <name val="Calibri"/>
      <family val="2"/>
    </font>
    <font>
      <b/>
      <sz val="11"/>
      <color indexed="39"/>
      <name val="Calibri"/>
      <family val="2"/>
    </font>
    <font>
      <i/>
      <sz val="11"/>
      <name val="Calibri"/>
      <family val="2"/>
    </font>
    <font>
      <b/>
      <sz val="11"/>
      <color indexed="23"/>
      <name val="Calibri"/>
      <family val="2"/>
    </font>
    <font>
      <sz val="11"/>
      <color indexed="23"/>
      <name val="Calibri"/>
      <family val="2"/>
    </font>
    <font>
      <b/>
      <sz val="10"/>
      <color indexed="14"/>
      <name val="Calibri"/>
      <family val="2"/>
    </font>
    <font>
      <sz val="10"/>
      <color indexed="18"/>
      <name val="Calibri"/>
      <family val="2"/>
    </font>
    <font>
      <strike/>
      <sz val="10"/>
      <color indexed="23"/>
      <name val="Calibri"/>
      <family val="2"/>
    </font>
    <font>
      <b/>
      <sz val="10"/>
      <color indexed="23"/>
      <name val="Calibri"/>
      <family val="2"/>
    </font>
    <font>
      <sz val="10"/>
      <name val="Calibri"/>
      <family val="2"/>
      <scheme val="minor"/>
    </font>
    <font>
      <b/>
      <sz val="10"/>
      <color rgb="FF0000FF"/>
      <name val="Calibri"/>
      <family val="2"/>
      <scheme val="minor"/>
    </font>
    <font>
      <sz val="10"/>
      <color rgb="FF0000FF"/>
      <name val="Calibri"/>
      <family val="2"/>
      <scheme val="minor"/>
    </font>
    <font>
      <b/>
      <sz val="10"/>
      <name val="Calibri"/>
      <family val="2"/>
      <scheme val="minor"/>
    </font>
    <font>
      <b/>
      <sz val="10"/>
      <color indexed="12"/>
      <name val="Calibri"/>
      <family val="2"/>
      <scheme val="minor"/>
    </font>
    <font>
      <sz val="10"/>
      <color indexed="12"/>
      <name val="Calibri"/>
      <family val="2"/>
      <scheme val="minor"/>
    </font>
    <font>
      <b/>
      <sz val="10"/>
      <color indexed="23"/>
      <name val="Calibri"/>
      <family val="2"/>
      <scheme val="minor"/>
    </font>
    <font>
      <sz val="10"/>
      <color indexed="23"/>
      <name val="Calibri"/>
      <family val="2"/>
      <scheme val="minor"/>
    </font>
    <font>
      <b/>
      <sz val="10"/>
      <color indexed="17"/>
      <name val="Calibri"/>
      <family val="2"/>
      <scheme val="minor"/>
    </font>
    <font>
      <b/>
      <i/>
      <sz val="10"/>
      <color indexed="12"/>
      <name val="Calibri"/>
      <family val="2"/>
      <scheme val="minor"/>
    </font>
    <font>
      <b/>
      <i/>
      <sz val="10"/>
      <name val="Calibri"/>
      <family val="2"/>
      <scheme val="minor"/>
    </font>
    <font>
      <i/>
      <sz val="10"/>
      <name val="Calibri"/>
      <family val="2"/>
      <scheme val="minor"/>
    </font>
    <font>
      <sz val="10"/>
      <color indexed="8"/>
      <name val="Calibri"/>
      <family val="2"/>
    </font>
    <font>
      <b/>
      <sz val="10"/>
      <color indexed="8"/>
      <name val="Calibri"/>
      <family val="2"/>
    </font>
    <font>
      <i/>
      <u/>
      <sz val="10"/>
      <color indexed="23"/>
      <name val="Calibri"/>
      <family val="2"/>
    </font>
    <font>
      <sz val="10"/>
      <name val="Corbel"/>
      <family val="2"/>
    </font>
    <font>
      <b/>
      <sz val="10"/>
      <name val="Corbel"/>
      <family val="2"/>
    </font>
    <font>
      <b/>
      <sz val="10"/>
      <color indexed="12"/>
      <name val="Corbel"/>
      <family val="2"/>
    </font>
    <font>
      <sz val="10"/>
      <color indexed="23"/>
      <name val="Corbel"/>
      <family val="2"/>
    </font>
    <font>
      <sz val="10"/>
      <color indexed="10"/>
      <name val="Corbel"/>
      <family val="2"/>
    </font>
    <font>
      <i/>
      <sz val="10"/>
      <name val="Corbel"/>
      <family val="2"/>
    </font>
    <font>
      <b/>
      <i/>
      <sz val="10"/>
      <color indexed="12"/>
      <name val="Corbel"/>
      <family val="2"/>
    </font>
    <font>
      <b/>
      <i/>
      <sz val="10"/>
      <name val="Corbel"/>
      <family val="2"/>
    </font>
    <font>
      <b/>
      <sz val="14"/>
      <color indexed="12"/>
      <name val="Calibri"/>
      <family val="2"/>
    </font>
    <font>
      <b/>
      <sz val="12"/>
      <color indexed="12"/>
      <name val="Calibri"/>
      <family val="2"/>
    </font>
    <font>
      <i/>
      <sz val="8"/>
      <name val="Calibri"/>
      <family val="2"/>
    </font>
    <font>
      <sz val="10"/>
      <color indexed="23"/>
      <name val="Times New Roman"/>
      <family val="1"/>
    </font>
    <font>
      <b/>
      <sz val="10"/>
      <color theme="8"/>
      <name val="Calibri"/>
      <family val="2"/>
    </font>
    <font>
      <b/>
      <sz val="10"/>
      <color rgb="FF7030A0"/>
      <name val="Calibri"/>
      <family val="2"/>
    </font>
    <font>
      <sz val="10"/>
      <color theme="0" tint="-0.34998626667073579"/>
      <name val="Calibri"/>
      <family val="2"/>
    </font>
    <font>
      <b/>
      <sz val="11"/>
      <color rgb="FF0000FF"/>
      <name val="Calibri"/>
      <family val="2"/>
    </font>
    <font>
      <sz val="11"/>
      <color theme="0" tint="-0.499984740745262"/>
      <name val="Calibri"/>
      <family val="2"/>
      <scheme val="minor"/>
    </font>
    <font>
      <b/>
      <sz val="10"/>
      <color rgb="FF0000FF"/>
      <name val="Calibri"/>
      <family val="2"/>
    </font>
    <font>
      <b/>
      <sz val="10"/>
      <color rgb="FFFF0000"/>
      <name val="Calibri"/>
      <family val="2"/>
    </font>
    <font>
      <b/>
      <sz val="12"/>
      <color rgb="FFFF0000"/>
      <name val="Calibri"/>
      <family val="2"/>
    </font>
    <font>
      <b/>
      <sz val="12"/>
      <color rgb="FF0000FF"/>
      <name val="Calibri"/>
      <family val="2"/>
    </font>
    <font>
      <strike/>
      <sz val="11"/>
      <name val="Calibri"/>
      <family val="2"/>
    </font>
  </fonts>
  <fills count="58">
    <fill>
      <patternFill patternType="none"/>
    </fill>
    <fill>
      <patternFill patternType="gray125"/>
    </fill>
    <fill>
      <patternFill patternType="solid">
        <fgColor indexed="9"/>
        <bgColor indexed="64"/>
      </patternFill>
    </fill>
    <fill>
      <patternFill patternType="darkGray">
        <fgColor indexed="9"/>
        <bgColor indexed="22"/>
      </patternFill>
    </fill>
    <fill>
      <patternFill patternType="mediumGray">
        <fgColor indexed="9"/>
        <bgColor indexed="9"/>
      </patternFill>
    </fill>
    <fill>
      <patternFill patternType="solid">
        <fgColor indexed="27"/>
        <bgColor indexed="64"/>
      </patternFill>
    </fill>
    <fill>
      <patternFill patternType="solid">
        <fgColor indexed="47"/>
        <bgColor indexed="64"/>
      </patternFill>
    </fill>
    <fill>
      <patternFill patternType="mediumGray">
        <fgColor indexed="9"/>
        <bgColor indexed="27"/>
      </patternFill>
    </fill>
    <fill>
      <patternFill patternType="solid">
        <fgColor indexed="42"/>
        <bgColor indexed="64"/>
      </patternFill>
    </fill>
    <fill>
      <patternFill patternType="mediumGray">
        <fgColor indexed="9"/>
        <bgColor indexed="47"/>
      </patternFill>
    </fill>
    <fill>
      <patternFill patternType="solid">
        <fgColor indexed="26"/>
        <bgColor indexed="64"/>
      </patternFill>
    </fill>
    <fill>
      <patternFill patternType="mediumGray">
        <fgColor indexed="9"/>
        <bgColor indexed="42"/>
      </patternFill>
    </fill>
    <fill>
      <patternFill patternType="solid">
        <fgColor indexed="43"/>
        <bgColor indexed="64"/>
      </patternFill>
    </fill>
    <fill>
      <patternFill patternType="mediumGray">
        <fgColor indexed="9"/>
        <bgColor indexed="26"/>
      </patternFill>
    </fill>
    <fill>
      <patternFill patternType="solid">
        <fgColor indexed="31"/>
        <bgColor indexed="64"/>
      </patternFill>
    </fill>
    <fill>
      <patternFill patternType="mediumGray">
        <fgColor indexed="9"/>
        <bgColor indexed="31"/>
      </patternFill>
    </fill>
    <fill>
      <patternFill patternType="darkGray">
        <fgColor indexed="9"/>
        <bgColor indexed="9"/>
      </patternFill>
    </fill>
    <fill>
      <patternFill patternType="solid">
        <fgColor indexed="41"/>
        <bgColor indexed="64"/>
      </patternFill>
    </fill>
    <fill>
      <patternFill patternType="solid">
        <fgColor theme="0"/>
        <bgColor indexed="64"/>
      </patternFill>
    </fill>
    <fill>
      <patternFill patternType="solid">
        <fgColor indexed="9"/>
        <bgColor indexed="42"/>
      </patternFill>
    </fill>
    <fill>
      <patternFill patternType="mediumGray">
        <fgColor indexed="51"/>
        <bgColor indexed="9"/>
      </patternFill>
    </fill>
    <fill>
      <patternFill patternType="solid">
        <fgColor indexed="9"/>
        <bgColor indexed="51"/>
      </patternFill>
    </fill>
    <fill>
      <patternFill patternType="mediumGray">
        <fgColor indexed="42"/>
        <bgColor rgb="FFCCFFCC"/>
      </patternFill>
    </fill>
    <fill>
      <patternFill patternType="solid">
        <fgColor rgb="FFCCFFCC"/>
        <bgColor indexed="64"/>
      </patternFill>
    </fill>
    <fill>
      <patternFill patternType="mediumGray">
        <fgColor indexed="42"/>
        <bgColor indexed="11"/>
      </patternFill>
    </fill>
    <fill>
      <patternFill patternType="solid">
        <fgColor indexed="42"/>
        <bgColor indexed="27"/>
      </patternFill>
    </fill>
    <fill>
      <patternFill patternType="solid">
        <fgColor indexed="42"/>
        <bgColor indexed="22"/>
      </patternFill>
    </fill>
    <fill>
      <patternFill patternType="solid">
        <fgColor indexed="22"/>
        <bgColor indexed="64"/>
      </patternFill>
    </fill>
    <fill>
      <patternFill patternType="solid">
        <fgColor rgb="FFEAEAEA"/>
        <bgColor indexed="64"/>
      </patternFill>
    </fill>
    <fill>
      <patternFill patternType="lightUp">
        <fgColor indexed="22"/>
        <bgColor indexed="9"/>
      </patternFill>
    </fill>
    <fill>
      <patternFill patternType="solid">
        <fgColor indexed="9"/>
        <bgColor indexed="22"/>
      </patternFill>
    </fill>
    <fill>
      <patternFill patternType="solid">
        <fgColor indexed="9"/>
      </patternFill>
    </fill>
    <fill>
      <patternFill patternType="mediumGray">
        <fgColor indexed="22"/>
        <bgColor indexed="26"/>
      </patternFill>
    </fill>
    <fill>
      <patternFill patternType="mediumGray">
        <fgColor indexed="22"/>
        <bgColor indexed="42"/>
      </patternFill>
    </fill>
    <fill>
      <patternFill patternType="solid">
        <fgColor indexed="26"/>
        <bgColor indexed="22"/>
      </patternFill>
    </fill>
    <fill>
      <patternFill patternType="solid">
        <fgColor rgb="FFFFFFCC"/>
        <bgColor indexed="64"/>
      </patternFill>
    </fill>
    <fill>
      <patternFill patternType="gray0625">
        <fgColor indexed="10"/>
      </patternFill>
    </fill>
    <fill>
      <patternFill patternType="solid">
        <fgColor indexed="43"/>
        <bgColor indexed="47"/>
      </patternFill>
    </fill>
    <fill>
      <patternFill patternType="darkUp">
        <fgColor indexed="41"/>
        <bgColor indexed="9"/>
      </patternFill>
    </fill>
    <fill>
      <patternFill patternType="darkUp">
        <fgColor indexed="47"/>
        <bgColor indexed="9"/>
      </patternFill>
    </fill>
    <fill>
      <patternFill patternType="solid">
        <fgColor indexed="9"/>
        <bgColor indexed="47"/>
      </patternFill>
    </fill>
    <fill>
      <patternFill patternType="solid">
        <fgColor indexed="47"/>
        <bgColor indexed="42"/>
      </patternFill>
    </fill>
    <fill>
      <patternFill patternType="solid">
        <fgColor indexed="42"/>
        <bgColor indexed="41"/>
      </patternFill>
    </fill>
    <fill>
      <patternFill patternType="solid">
        <fgColor indexed="9"/>
        <bgColor indexed="41"/>
      </patternFill>
    </fill>
    <fill>
      <patternFill patternType="solid">
        <fgColor theme="0"/>
        <bgColor theme="0"/>
      </patternFill>
    </fill>
    <fill>
      <patternFill patternType="lightUp">
        <fgColor theme="0" tint="-0.24994659260841701"/>
        <bgColor indexed="9"/>
      </patternFill>
    </fill>
    <fill>
      <patternFill patternType="solid">
        <fgColor theme="7" tint="0.59999389629810485"/>
        <bgColor indexed="64"/>
      </patternFill>
    </fill>
    <fill>
      <patternFill patternType="solid">
        <fgColor rgb="FFFFFF99"/>
        <bgColor indexed="64"/>
      </patternFill>
    </fill>
    <fill>
      <patternFill patternType="lightUp">
        <fgColor theme="0" tint="-0.24994659260841701"/>
        <bgColor indexed="43"/>
      </patternFill>
    </fill>
    <fill>
      <patternFill patternType="lightUp">
        <fgColor theme="0" tint="-0.24994659260841701"/>
        <bgColor indexed="42"/>
      </patternFill>
    </fill>
    <fill>
      <patternFill patternType="lightUp">
        <fgColor indexed="22"/>
        <bgColor rgb="FFFFFF99"/>
      </patternFill>
    </fill>
    <fill>
      <patternFill patternType="lightUp">
        <fgColor theme="0" tint="-0.24994659260841701"/>
        <bgColor rgb="FFFFFF99"/>
      </patternFill>
    </fill>
    <fill>
      <patternFill patternType="solid">
        <fgColor rgb="FFCCFFFF"/>
        <bgColor indexed="41"/>
      </patternFill>
    </fill>
    <fill>
      <patternFill patternType="lightUp">
        <fgColor theme="0" tint="-0.24994659260841701"/>
        <bgColor rgb="FFCCFFFF"/>
      </patternFill>
    </fill>
    <fill>
      <patternFill patternType="solid">
        <fgColor rgb="FFCCFFFF"/>
        <bgColor auto="1"/>
      </patternFill>
    </fill>
    <fill>
      <patternFill patternType="solid">
        <fgColor rgb="FFCCFFFF"/>
        <bgColor indexed="64"/>
      </patternFill>
    </fill>
    <fill>
      <patternFill patternType="solid">
        <fgColor indexed="9"/>
        <bgColor auto="1"/>
      </patternFill>
    </fill>
    <fill>
      <patternFill patternType="mediumGray">
        <fgColor indexed="9"/>
        <bgColor rgb="FFFFCC99"/>
      </patternFill>
    </fill>
  </fills>
  <borders count="180">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medium">
        <color indexed="64"/>
      </bottom>
      <diagonal/>
    </border>
    <border>
      <left style="thin">
        <color indexed="55"/>
      </left>
      <right/>
      <top/>
      <bottom/>
      <diagonal/>
    </border>
    <border>
      <left style="medium">
        <color indexed="64"/>
      </left>
      <right/>
      <top/>
      <bottom style="medium">
        <color indexed="64"/>
      </bottom>
      <diagonal/>
    </border>
    <border>
      <left/>
      <right/>
      <top/>
      <bottom style="medium">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top style="dotted">
        <color indexed="64"/>
      </top>
      <bottom style="dotted">
        <color indexed="64"/>
      </bottom>
      <diagonal/>
    </border>
    <border>
      <left style="dashed">
        <color indexed="64"/>
      </left>
      <right/>
      <top style="medium">
        <color indexed="64"/>
      </top>
      <bottom/>
      <diagonal/>
    </border>
    <border>
      <left/>
      <right style="dashed">
        <color indexed="64"/>
      </right>
      <top style="medium">
        <color indexed="64"/>
      </top>
      <bottom/>
      <diagonal/>
    </border>
    <border>
      <left style="dashed">
        <color indexed="64"/>
      </left>
      <right/>
      <top/>
      <bottom/>
      <diagonal/>
    </border>
    <border>
      <left/>
      <right style="dashed">
        <color indexed="64"/>
      </right>
      <top/>
      <bottom/>
      <diagonal/>
    </border>
    <border>
      <left style="dashed">
        <color indexed="64"/>
      </left>
      <right/>
      <top/>
      <bottom style="medium">
        <color indexed="64"/>
      </bottom>
      <diagonal/>
    </border>
    <border>
      <left/>
      <right style="dashed">
        <color indexed="64"/>
      </right>
      <top/>
      <bottom style="medium">
        <color indexed="64"/>
      </bottom>
      <diagonal/>
    </border>
    <border>
      <left style="slantDashDot">
        <color indexed="10"/>
      </left>
      <right style="dashed">
        <color indexed="64"/>
      </right>
      <top style="slantDashDot">
        <color indexed="10"/>
      </top>
      <bottom style="slantDashDot">
        <color indexed="10"/>
      </bottom>
      <diagonal/>
    </border>
    <border>
      <left/>
      <right style="dashed">
        <color indexed="64"/>
      </right>
      <top/>
      <bottom style="thin">
        <color indexed="64"/>
      </bottom>
      <diagonal/>
    </border>
    <border>
      <left style="dashed">
        <color indexed="64"/>
      </left>
      <right style="slantDashDot">
        <color indexed="10"/>
      </right>
      <top style="slantDashDot">
        <color indexed="10"/>
      </top>
      <bottom style="slantDashDot">
        <color indexed="10"/>
      </bottom>
      <diagonal/>
    </border>
    <border>
      <left style="dashed">
        <color indexed="64"/>
      </left>
      <right style="slantDashDot">
        <color indexed="10"/>
      </right>
      <top style="medium">
        <color indexed="64"/>
      </top>
      <bottom style="slantDashDot">
        <color indexed="10"/>
      </bottom>
      <diagonal/>
    </border>
    <border>
      <left style="dashed">
        <color indexed="64"/>
      </left>
      <right style="slantDashDot">
        <color rgb="FFFF0000"/>
      </right>
      <top style="slantDashDot">
        <color indexed="10"/>
      </top>
      <bottom style="slantDashDot">
        <color indexed="10"/>
      </bottom>
      <diagonal/>
    </border>
    <border>
      <left/>
      <right style="dashed">
        <color indexed="64"/>
      </right>
      <top style="slantDashDot">
        <color indexed="10"/>
      </top>
      <bottom/>
      <diagonal/>
    </border>
    <border>
      <left/>
      <right style="thin">
        <color indexed="64"/>
      </right>
      <top/>
      <bottom style="medium">
        <color indexed="64"/>
      </bottom>
      <diagonal/>
    </border>
    <border>
      <left style="medium">
        <color indexed="64"/>
      </left>
      <right style="slantDashDot">
        <color indexed="10"/>
      </right>
      <top style="slantDashDot">
        <color indexed="10"/>
      </top>
      <bottom style="slantDashDot">
        <color indexed="10"/>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8"/>
      </bottom>
      <diagonal/>
    </border>
    <border>
      <left/>
      <right/>
      <top style="medium">
        <color indexed="8"/>
      </top>
      <bottom/>
      <diagonal/>
    </border>
    <border>
      <left style="medium">
        <color indexed="64"/>
      </left>
      <right style="medium">
        <color indexed="64"/>
      </right>
      <top style="medium">
        <color indexed="64"/>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diagonal/>
    </border>
    <border>
      <left style="medium">
        <color indexed="64"/>
      </left>
      <right style="medium">
        <color indexed="64"/>
      </right>
      <top style="medium">
        <color indexed="8"/>
      </top>
      <bottom style="thin">
        <color indexed="8"/>
      </bottom>
      <diagonal/>
    </border>
    <border>
      <left style="medium">
        <color indexed="64"/>
      </left>
      <right/>
      <top style="medium">
        <color indexed="8"/>
      </top>
      <bottom style="thin">
        <color indexed="8"/>
      </bottom>
      <diagonal/>
    </border>
    <border>
      <left style="medium">
        <color indexed="64"/>
      </left>
      <right style="medium">
        <color indexed="64"/>
      </right>
      <top style="medium">
        <color indexed="64"/>
      </top>
      <bottom style="thin">
        <color indexed="8"/>
      </bottom>
      <diagonal/>
    </border>
    <border>
      <left/>
      <right style="medium">
        <color indexed="8"/>
      </right>
      <top style="medium">
        <color indexed="8"/>
      </top>
      <bottom/>
      <diagonal/>
    </border>
    <border>
      <left style="medium">
        <color indexed="64"/>
      </left>
      <right style="medium">
        <color indexed="64"/>
      </right>
      <top style="medium">
        <color indexed="8"/>
      </top>
      <bottom/>
      <diagonal/>
    </border>
    <border>
      <left style="medium">
        <color indexed="8"/>
      </left>
      <right/>
      <top style="medium">
        <color indexed="8"/>
      </top>
      <bottom style="thin">
        <color indexed="8"/>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8"/>
      </top>
      <bottom style="thin">
        <color indexed="8"/>
      </bottom>
      <diagonal/>
    </border>
    <border>
      <left style="medium">
        <color indexed="8"/>
      </left>
      <right/>
      <top/>
      <bottom style="thin">
        <color indexed="64"/>
      </bottom>
      <diagonal/>
    </border>
    <border>
      <left style="medium">
        <color indexed="64"/>
      </left>
      <right style="medium">
        <color indexed="64"/>
      </right>
      <top/>
      <bottom style="medium">
        <color indexed="64"/>
      </bottom>
      <diagonal/>
    </border>
    <border>
      <left style="medium">
        <color indexed="8"/>
      </left>
      <right style="medium">
        <color indexed="8"/>
      </right>
      <top/>
      <bottom/>
      <diagonal/>
    </border>
    <border>
      <left style="medium">
        <color indexed="8"/>
      </left>
      <right/>
      <top/>
      <bottom/>
      <diagonal/>
    </border>
    <border>
      <left style="medium">
        <color indexed="64"/>
      </left>
      <right style="medium">
        <color indexed="64"/>
      </right>
      <top/>
      <bottom/>
      <diagonal/>
    </border>
    <border>
      <left/>
      <right style="medium">
        <color indexed="64"/>
      </right>
      <top style="medium">
        <color indexed="8"/>
      </top>
      <bottom style="thin">
        <color indexed="8"/>
      </bottom>
      <diagonal/>
    </border>
    <border>
      <left/>
      <right/>
      <top/>
      <bottom style="thin">
        <color indexed="8"/>
      </bottom>
      <diagonal/>
    </border>
    <border>
      <left style="medium">
        <color indexed="64"/>
      </left>
      <right style="medium">
        <color indexed="64"/>
      </right>
      <top style="medium">
        <color indexed="8"/>
      </top>
      <bottom style="medium">
        <color indexed="8"/>
      </bottom>
      <diagonal/>
    </border>
    <border>
      <left/>
      <right style="medium">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right style="medium">
        <color indexed="64"/>
      </right>
      <top style="thin">
        <color indexed="8"/>
      </top>
      <bottom style="thin">
        <color indexed="8"/>
      </bottom>
      <diagonal/>
    </border>
    <border>
      <left/>
      <right style="medium">
        <color indexed="8"/>
      </right>
      <top style="thin">
        <color indexed="8"/>
      </top>
      <bottom style="thin">
        <color indexed="8"/>
      </bottom>
      <diagonal/>
    </border>
    <border>
      <left style="medium">
        <color indexed="64"/>
      </left>
      <right style="medium">
        <color indexed="64"/>
      </right>
      <top style="thin">
        <color indexed="8"/>
      </top>
      <bottom/>
      <diagonal/>
    </border>
    <border>
      <left/>
      <right/>
      <top style="thin">
        <color indexed="8"/>
      </top>
      <bottom style="thin">
        <color indexed="8"/>
      </bottom>
      <diagonal/>
    </border>
    <border>
      <left style="medium">
        <color indexed="8"/>
      </left>
      <right style="medium">
        <color indexed="8"/>
      </right>
      <top style="thin">
        <color indexed="8"/>
      </top>
      <bottom/>
      <diagonal/>
    </border>
    <border>
      <left style="medium">
        <color indexed="8"/>
      </left>
      <right/>
      <top style="thin">
        <color indexed="8"/>
      </top>
      <bottom style="thin">
        <color indexed="8"/>
      </bottom>
      <diagonal/>
    </border>
    <border>
      <left/>
      <right style="medium">
        <color indexed="8"/>
      </right>
      <top style="thin">
        <color indexed="64"/>
      </top>
      <bottom style="thin">
        <color indexed="64"/>
      </bottom>
      <diagonal/>
    </border>
    <border>
      <left style="medium">
        <color indexed="64"/>
      </left>
      <right style="medium">
        <color indexed="64"/>
      </right>
      <top style="thin">
        <color indexed="8"/>
      </top>
      <bottom style="medium">
        <color indexed="8"/>
      </bottom>
      <diagonal/>
    </border>
    <border>
      <left/>
      <right/>
      <top style="thin">
        <color indexed="8"/>
      </top>
      <bottom style="medium">
        <color indexed="8"/>
      </bottom>
      <diagonal/>
    </border>
    <border>
      <left style="medium">
        <color indexed="64"/>
      </left>
      <right style="medium">
        <color indexed="64"/>
      </right>
      <top style="thin">
        <color indexed="8"/>
      </top>
      <bottom style="hair">
        <color indexed="8"/>
      </bottom>
      <diagonal/>
    </border>
    <border>
      <left/>
      <right style="medium">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top style="thin">
        <color indexed="8"/>
      </top>
      <bottom style="medium">
        <color indexed="8"/>
      </bottom>
      <diagonal/>
    </border>
    <border>
      <left/>
      <right/>
      <top style="medium">
        <color indexed="8"/>
      </top>
      <bottom style="thin">
        <color indexed="8"/>
      </bottom>
      <diagonal/>
    </border>
    <border>
      <left style="medium">
        <color indexed="8"/>
      </left>
      <right/>
      <top style="thin">
        <color indexed="8"/>
      </top>
      <bottom/>
      <diagonal/>
    </border>
    <border>
      <left/>
      <right style="medium">
        <color indexed="64"/>
      </right>
      <top style="thin">
        <color indexed="8"/>
      </top>
      <bottom/>
      <diagonal/>
    </border>
    <border>
      <left/>
      <right style="medium">
        <color indexed="8"/>
      </right>
      <top/>
      <bottom/>
      <diagonal/>
    </border>
    <border>
      <left style="medium">
        <color indexed="8"/>
      </left>
      <right style="medium">
        <color indexed="8"/>
      </right>
      <top style="thin">
        <color indexed="8"/>
      </top>
      <bottom style="thin">
        <color indexed="8"/>
      </bottom>
      <diagonal/>
    </border>
    <border>
      <left/>
      <right/>
      <top style="thin">
        <color indexed="8"/>
      </top>
      <bottom/>
      <diagonal/>
    </border>
    <border>
      <left/>
      <right style="medium">
        <color indexed="8"/>
      </right>
      <top style="thin">
        <color indexed="8"/>
      </top>
      <bottom/>
      <diagonal/>
    </border>
    <border>
      <left/>
      <right style="medium">
        <color indexed="64"/>
      </right>
      <top style="thin">
        <color indexed="8"/>
      </top>
      <bottom style="medium">
        <color indexed="8"/>
      </bottom>
      <diagonal/>
    </border>
    <border>
      <left/>
      <right/>
      <top style="medium">
        <color indexed="64"/>
      </top>
      <bottom style="thin">
        <color indexed="8"/>
      </bottom>
      <diagonal/>
    </border>
    <border>
      <left/>
      <right/>
      <top style="thin">
        <color indexed="8"/>
      </top>
      <bottom style="medium">
        <color indexed="64"/>
      </bottom>
      <diagonal/>
    </border>
    <border>
      <left/>
      <right style="medium">
        <color indexed="64"/>
      </right>
      <top style="medium">
        <color indexed="8"/>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8"/>
      </top>
      <bottom style="medium">
        <color indexed="64"/>
      </bottom>
      <diagonal/>
    </border>
    <border>
      <left style="medium">
        <color indexed="64"/>
      </left>
      <right style="medium">
        <color indexed="64"/>
      </right>
      <top/>
      <bottom style="thin">
        <color indexed="8"/>
      </bottom>
      <diagonal/>
    </border>
    <border>
      <left style="medium">
        <color indexed="64"/>
      </left>
      <right/>
      <top style="medium">
        <color indexed="8"/>
      </top>
      <bottom style="medium">
        <color indexed="8"/>
      </bottom>
      <diagonal/>
    </border>
    <border>
      <left style="medium">
        <color indexed="64"/>
      </left>
      <right style="medium">
        <color indexed="64"/>
      </right>
      <top style="thin">
        <color indexed="8"/>
      </top>
      <bottom style="thin">
        <color indexed="64"/>
      </bottom>
      <diagonal/>
    </border>
    <border>
      <left style="medium">
        <color indexed="64"/>
      </left>
      <right/>
      <top style="medium">
        <color indexed="8"/>
      </top>
      <bottom/>
      <diagonal/>
    </border>
    <border>
      <left/>
      <right style="medium">
        <color indexed="8"/>
      </right>
      <top/>
      <bottom style="thin">
        <color indexed="8"/>
      </bottom>
      <diagonal/>
    </border>
    <border>
      <left/>
      <right style="medium">
        <color indexed="8"/>
      </right>
      <top/>
      <bottom style="medium">
        <color indexed="8"/>
      </bottom>
      <diagonal/>
    </border>
    <border>
      <left style="medium">
        <color indexed="64"/>
      </left>
      <right style="medium">
        <color indexed="64"/>
      </right>
      <top/>
      <bottom style="medium">
        <color indexed="8"/>
      </bottom>
      <diagonal/>
    </border>
    <border>
      <left style="medium">
        <color indexed="64"/>
      </left>
      <right style="medium">
        <color indexed="64"/>
      </right>
      <top style="hair">
        <color indexed="8"/>
      </top>
      <bottom style="thin">
        <color indexed="64"/>
      </bottom>
      <diagonal/>
    </border>
    <border>
      <left/>
      <right style="medium">
        <color indexed="64"/>
      </right>
      <top/>
      <bottom style="thin">
        <color indexed="64"/>
      </bottom>
      <diagonal/>
    </border>
    <border>
      <left/>
      <right/>
      <top style="hair">
        <color indexed="8"/>
      </top>
      <bottom style="thin">
        <color indexed="64"/>
      </bottom>
      <diagonal/>
    </border>
    <border>
      <left/>
      <right/>
      <top style="hair">
        <color indexed="8"/>
      </top>
      <bottom style="hair">
        <color indexed="8"/>
      </bottom>
      <diagonal/>
    </border>
    <border>
      <left style="medium">
        <color indexed="64"/>
      </left>
      <right style="medium">
        <color indexed="64"/>
      </right>
      <top style="medium">
        <color indexed="64"/>
      </top>
      <bottom style="thin">
        <color indexed="64"/>
      </bottom>
      <diagonal/>
    </border>
    <border>
      <left style="medium">
        <color indexed="8"/>
      </left>
      <right/>
      <top style="thin">
        <color indexed="8"/>
      </top>
      <bottom style="thin">
        <color indexed="64"/>
      </bottom>
      <diagonal/>
    </border>
    <border>
      <left style="medium">
        <color indexed="8"/>
      </left>
      <right/>
      <top/>
      <bottom style="thin">
        <color indexed="8"/>
      </bottom>
      <diagonal/>
    </border>
    <border>
      <left/>
      <right style="medium">
        <color indexed="64"/>
      </right>
      <top style="medium">
        <color indexed="64"/>
      </top>
      <bottom style="thin">
        <color indexed="8"/>
      </bottom>
      <diagonal/>
    </border>
    <border>
      <left style="medium">
        <color indexed="64"/>
      </left>
      <right/>
      <top/>
      <bottom style="thin">
        <color indexed="8"/>
      </bottom>
      <diagonal/>
    </border>
    <border>
      <left/>
      <right style="medium">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8"/>
      </bottom>
      <diagonal/>
    </border>
    <border>
      <left style="medium">
        <color indexed="64"/>
      </left>
      <right/>
      <top style="thin">
        <color indexed="8"/>
      </top>
      <bottom style="thin">
        <color indexed="8"/>
      </bottom>
      <diagonal/>
    </border>
    <border>
      <left style="medium">
        <color indexed="8"/>
      </left>
      <right/>
      <top style="thin">
        <color indexed="64"/>
      </top>
      <bottom style="thin">
        <color indexed="64"/>
      </bottom>
      <diagonal/>
    </border>
    <border>
      <left/>
      <right style="medium">
        <color indexed="64"/>
      </right>
      <top style="thin">
        <color indexed="8"/>
      </top>
      <bottom style="medium">
        <color indexed="64"/>
      </bottom>
      <diagonal/>
    </border>
    <border>
      <left style="medium">
        <color indexed="64"/>
      </left>
      <right/>
      <top style="thin">
        <color indexed="8"/>
      </top>
      <bottom style="medium">
        <color indexed="64"/>
      </bottom>
      <diagonal/>
    </border>
    <border>
      <left/>
      <right style="medium">
        <color indexed="64"/>
      </right>
      <top/>
      <bottom style="thin">
        <color indexed="8"/>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8"/>
      </right>
      <top style="medium">
        <color indexed="64"/>
      </top>
      <bottom style="medium">
        <color indexed="8"/>
      </bottom>
      <diagonal/>
    </border>
    <border>
      <left style="medium">
        <color indexed="64"/>
      </left>
      <right style="medium">
        <color indexed="64"/>
      </right>
      <top style="thin">
        <color indexed="64"/>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style="thin">
        <color indexed="64"/>
      </top>
      <bottom style="medium">
        <color indexed="64"/>
      </bottom>
      <diagonal/>
    </border>
    <border>
      <left/>
      <right style="medium">
        <color indexed="8"/>
      </right>
      <top style="medium">
        <color indexed="8"/>
      </top>
      <bottom style="medium">
        <color indexed="64"/>
      </bottom>
      <diagonal/>
    </border>
    <border>
      <left style="medium">
        <color indexed="64"/>
      </left>
      <right style="medium">
        <color indexed="64"/>
      </right>
      <top style="medium">
        <color indexed="8"/>
      </top>
      <bottom style="medium">
        <color indexed="64"/>
      </bottom>
      <diagonal/>
    </border>
    <border>
      <left style="medium">
        <color indexed="64"/>
      </left>
      <right/>
      <top style="medium">
        <color indexed="64"/>
      </top>
      <bottom style="medium">
        <color indexed="8"/>
      </bottom>
      <diagonal/>
    </border>
    <border>
      <left/>
      <right style="medium">
        <color indexed="64"/>
      </right>
      <top style="medium">
        <color indexed="8"/>
      </top>
      <bottom style="medium">
        <color indexed="8"/>
      </bottom>
      <diagonal/>
    </border>
    <border>
      <left style="medium">
        <color indexed="64"/>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dotted">
        <color indexed="64"/>
      </left>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tted">
        <color indexed="64"/>
      </left>
      <right/>
      <top/>
      <bottom/>
      <diagonal/>
    </border>
    <border>
      <left style="dotted">
        <color indexed="64"/>
      </left>
      <right style="thin">
        <color indexed="64"/>
      </right>
      <top/>
      <bottom/>
      <diagonal/>
    </border>
    <border>
      <left/>
      <right style="dotted">
        <color indexed="64"/>
      </right>
      <top/>
      <bottom style="thin">
        <color indexed="64"/>
      </bottom>
      <diagonal/>
    </border>
    <border>
      <left/>
      <right style="thin">
        <color indexed="55"/>
      </right>
      <top/>
      <bottom/>
      <diagonal/>
    </border>
    <border>
      <left/>
      <right/>
      <top style="hair">
        <color indexed="55"/>
      </top>
      <bottom/>
      <diagonal/>
    </border>
    <border>
      <left style="thin">
        <color indexed="55"/>
      </left>
      <right/>
      <top/>
      <bottom style="dashed">
        <color indexed="64"/>
      </bottom>
      <diagonal/>
    </border>
    <border>
      <left/>
      <right/>
      <top/>
      <bottom style="dashed">
        <color indexed="64"/>
      </bottom>
      <diagonal/>
    </border>
    <border>
      <left/>
      <right style="thin">
        <color indexed="17"/>
      </right>
      <top/>
      <bottom/>
      <diagonal/>
    </border>
    <border>
      <left style="thin">
        <color indexed="17"/>
      </left>
      <right/>
      <top/>
      <bottom/>
      <diagonal/>
    </border>
    <border>
      <left style="thin">
        <color indexed="17"/>
      </left>
      <right/>
      <top/>
      <bottom style="dashed">
        <color indexed="64"/>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top style="thin">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dotted">
        <color indexed="64"/>
      </top>
      <bottom/>
      <diagonal/>
    </border>
    <border>
      <left/>
      <right/>
      <top/>
      <bottom style="dotted">
        <color indexed="64"/>
      </bottom>
      <diagonal/>
    </border>
    <border>
      <left/>
      <right/>
      <top/>
      <bottom style="slantDashDot">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12"/>
      </left>
      <right/>
      <top style="thick">
        <color indexed="12"/>
      </top>
      <bottom style="thick">
        <color indexed="12"/>
      </bottom>
      <diagonal/>
    </border>
    <border>
      <left/>
      <right/>
      <top style="thick">
        <color indexed="12"/>
      </top>
      <bottom style="thick">
        <color indexed="12"/>
      </bottom>
      <diagonal/>
    </border>
    <border>
      <left/>
      <right style="thick">
        <color indexed="12"/>
      </right>
      <top style="thick">
        <color indexed="12"/>
      </top>
      <bottom style="thick">
        <color indexed="12"/>
      </bottom>
      <diagonal/>
    </border>
    <border>
      <left style="thick">
        <color indexed="12"/>
      </left>
      <right style="thick">
        <color indexed="12"/>
      </right>
      <top style="thick">
        <color indexed="12"/>
      </top>
      <bottom/>
      <diagonal/>
    </border>
    <border>
      <left/>
      <right style="dotted">
        <color indexed="64"/>
      </right>
      <top/>
      <bottom/>
      <diagonal/>
    </border>
    <border>
      <left/>
      <right style="dotted">
        <color indexed="64"/>
      </right>
      <top style="thick">
        <color indexed="12"/>
      </top>
      <bottom/>
      <diagonal/>
    </border>
    <border>
      <left style="thick">
        <color indexed="12"/>
      </left>
      <right style="thick">
        <color indexed="12"/>
      </right>
      <top/>
      <bottom/>
      <diagonal/>
    </border>
    <border>
      <left style="thick">
        <color indexed="12"/>
      </left>
      <right style="thick">
        <color indexed="12"/>
      </right>
      <top/>
      <bottom style="thick">
        <color indexed="12"/>
      </bottom>
      <diagonal/>
    </border>
    <border>
      <left/>
      <right style="dotted">
        <color indexed="64"/>
      </right>
      <top/>
      <bottom style="medium">
        <color indexed="64"/>
      </bottom>
      <diagonal/>
    </border>
    <border>
      <left style="dotted">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dotted">
        <color indexed="64"/>
      </left>
      <right style="medium">
        <color indexed="64"/>
      </right>
      <top/>
      <bottom style="thin">
        <color indexed="64"/>
      </bottom>
      <diagonal/>
    </border>
    <border>
      <left style="dotted">
        <color indexed="64"/>
      </left>
      <right style="medium">
        <color indexed="64"/>
      </right>
      <top/>
      <bottom/>
      <diagonal/>
    </border>
    <border>
      <left style="medium">
        <color indexed="8"/>
      </left>
      <right style="medium">
        <color indexed="8"/>
      </right>
      <top/>
      <bottom style="thin">
        <color indexed="8"/>
      </bottom>
      <diagonal/>
    </border>
    <border>
      <left style="medium">
        <color indexed="8"/>
      </left>
      <right/>
      <top/>
      <bottom style="medium">
        <color indexed="8"/>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3" fillId="0" borderId="0">
      <alignment vertical="center"/>
    </xf>
    <xf numFmtId="0" fontId="37" fillId="0" borderId="0" applyNumberFormat="0" applyFill="0" applyBorder="0" applyAlignment="0" applyProtection="0"/>
  </cellStyleXfs>
  <cellXfs count="930">
    <xf numFmtId="0" fontId="0" fillId="0" borderId="0" xfId="0"/>
    <xf numFmtId="0" fontId="2" fillId="2" borderId="1" xfId="0" applyFont="1" applyFill="1" applyBorder="1" applyAlignment="1">
      <alignment vertical="center"/>
    </xf>
    <xf numFmtId="0" fontId="3" fillId="2" borderId="1" xfId="0" applyFont="1" applyFill="1" applyBorder="1" applyAlignment="1">
      <alignment vertical="center"/>
    </xf>
    <xf numFmtId="0" fontId="3" fillId="2" borderId="0" xfId="0" applyFont="1" applyFill="1" applyAlignment="1">
      <alignment vertical="center"/>
    </xf>
    <xf numFmtId="0" fontId="3" fillId="2" borderId="0" xfId="0" quotePrefix="1" applyFont="1" applyFill="1" applyAlignment="1">
      <alignment vertical="center"/>
    </xf>
    <xf numFmtId="0" fontId="2" fillId="2" borderId="1" xfId="0" applyFont="1" applyFill="1" applyBorder="1" applyAlignment="1">
      <alignment horizontal="right" vertical="center"/>
    </xf>
    <xf numFmtId="0" fontId="4" fillId="2" borderId="0" xfId="0" applyFont="1" applyFill="1" applyAlignment="1">
      <alignment vertical="center"/>
    </xf>
    <xf numFmtId="0" fontId="3" fillId="3" borderId="0" xfId="0" applyFont="1" applyFill="1" applyAlignment="1">
      <alignment vertical="center"/>
    </xf>
    <xf numFmtId="0" fontId="2" fillId="2" borderId="0" xfId="0" applyFont="1" applyFill="1" applyAlignment="1">
      <alignment vertical="center"/>
    </xf>
    <xf numFmtId="0" fontId="5" fillId="4" borderId="1" xfId="0" applyFont="1" applyFill="1" applyBorder="1" applyAlignment="1">
      <alignment horizontal="right" vertical="center"/>
    </xf>
    <xf numFmtId="0" fontId="3" fillId="5" borderId="0" xfId="0" applyFont="1" applyFill="1" applyAlignment="1">
      <alignment vertical="center"/>
    </xf>
    <xf numFmtId="0" fontId="3" fillId="6" borderId="0" xfId="0" applyFont="1" applyFill="1" applyAlignment="1">
      <alignment vertical="center"/>
    </xf>
    <xf numFmtId="0" fontId="6" fillId="4" borderId="0" xfId="0" applyFont="1" applyFill="1" applyAlignment="1">
      <alignment vertical="center"/>
    </xf>
    <xf numFmtId="0" fontId="6" fillId="7" borderId="0" xfId="0" applyFont="1" applyFill="1" applyAlignment="1">
      <alignment vertical="center"/>
    </xf>
    <xf numFmtId="0" fontId="3" fillId="8" borderId="0" xfId="0" applyFont="1" applyFill="1" applyAlignment="1">
      <alignment horizontal="right" vertical="center"/>
    </xf>
    <xf numFmtId="0" fontId="6" fillId="9" borderId="0" xfId="0" applyFont="1" applyFill="1" applyAlignment="1">
      <alignment vertical="center"/>
    </xf>
    <xf numFmtId="0" fontId="3" fillId="8" borderId="0" xfId="0" applyFont="1" applyFill="1" applyAlignment="1">
      <alignment vertical="center"/>
    </xf>
    <xf numFmtId="0" fontId="3" fillId="10" borderId="0" xfId="0" applyFont="1" applyFill="1" applyAlignment="1">
      <alignment vertical="center"/>
    </xf>
    <xf numFmtId="0" fontId="6" fillId="11" borderId="0" xfId="0" applyFont="1" applyFill="1" applyAlignment="1">
      <alignment vertical="center"/>
    </xf>
    <xf numFmtId="0" fontId="3" fillId="12" borderId="0" xfId="0" applyFont="1" applyFill="1" applyAlignment="1">
      <alignment vertical="center"/>
    </xf>
    <xf numFmtId="0" fontId="6" fillId="13" borderId="0" xfId="0" applyFont="1" applyFill="1" applyAlignment="1">
      <alignment vertical="center"/>
    </xf>
    <xf numFmtId="0" fontId="3" fillId="14" borderId="0" xfId="0" applyFont="1" applyFill="1" applyAlignment="1">
      <alignment vertical="center"/>
    </xf>
    <xf numFmtId="0" fontId="6" fillId="15" borderId="0" xfId="0" applyFont="1" applyFill="1" applyAlignment="1">
      <alignment vertical="center"/>
    </xf>
    <xf numFmtId="0" fontId="2" fillId="2" borderId="0" xfId="0" applyFont="1" applyFill="1" applyAlignment="1">
      <alignment horizontal="right" vertical="center"/>
    </xf>
    <xf numFmtId="0" fontId="7" fillId="2" borderId="0" xfId="0" applyFont="1" applyFill="1" applyAlignment="1">
      <alignment horizontal="right" vertical="center"/>
    </xf>
    <xf numFmtId="0" fontId="6" fillId="2" borderId="0" xfId="0" applyFont="1" applyFill="1" applyAlignment="1">
      <alignment vertical="center"/>
    </xf>
    <xf numFmtId="0" fontId="5" fillId="2" borderId="1" xfId="0" applyFont="1" applyFill="1" applyBorder="1" applyAlignment="1">
      <alignment vertical="center"/>
    </xf>
    <xf numFmtId="0" fontId="3" fillId="16" borderId="0" xfId="0" applyFont="1" applyFill="1" applyAlignment="1">
      <alignment vertical="center"/>
    </xf>
    <xf numFmtId="0" fontId="8" fillId="2" borderId="0" xfId="0" applyFont="1" applyFill="1" applyAlignment="1">
      <alignment vertical="center"/>
    </xf>
    <xf numFmtId="0" fontId="11" fillId="2" borderId="0" xfId="0" applyFont="1" applyFill="1" applyAlignment="1">
      <alignment vertical="center"/>
    </xf>
    <xf numFmtId="0" fontId="11" fillId="0" borderId="0" xfId="0" applyFont="1"/>
    <xf numFmtId="0" fontId="12" fillId="0" borderId="0" xfId="0" applyFont="1" applyAlignment="1">
      <alignment vertical="center"/>
    </xf>
    <xf numFmtId="0" fontId="11" fillId="0" borderId="0" xfId="0" applyFont="1" applyAlignment="1">
      <alignment vertical="center"/>
    </xf>
    <xf numFmtId="0" fontId="13" fillId="2" borderId="0" xfId="0" applyFont="1" applyFill="1" applyAlignment="1">
      <alignment vertical="center"/>
    </xf>
    <xf numFmtId="0" fontId="14" fillId="2" borderId="0" xfId="0" applyFont="1" applyFill="1" applyAlignment="1">
      <alignment vertical="center"/>
    </xf>
    <xf numFmtId="0" fontId="15" fillId="17" borderId="2" xfId="0" applyFont="1" applyFill="1" applyBorder="1" applyAlignment="1">
      <alignment vertical="center"/>
    </xf>
    <xf numFmtId="0" fontId="14" fillId="17" borderId="3" xfId="0" applyFont="1" applyFill="1" applyBorder="1" applyAlignment="1">
      <alignment vertical="center"/>
    </xf>
    <xf numFmtId="0" fontId="14" fillId="17" borderId="4" xfId="0" applyFont="1" applyFill="1" applyBorder="1" applyAlignment="1">
      <alignment vertical="center"/>
    </xf>
    <xf numFmtId="0" fontId="15" fillId="17" borderId="3" xfId="0" applyFont="1" applyFill="1" applyBorder="1" applyAlignment="1">
      <alignment vertical="center"/>
    </xf>
    <xf numFmtId="0" fontId="15" fillId="17" borderId="4" xfId="0" applyFont="1" applyFill="1" applyBorder="1" applyAlignment="1">
      <alignment vertical="center"/>
    </xf>
    <xf numFmtId="0" fontId="14" fillId="2" borderId="5" xfId="0" applyFont="1" applyFill="1" applyBorder="1" applyAlignment="1">
      <alignment vertical="center"/>
    </xf>
    <xf numFmtId="0" fontId="14" fillId="2" borderId="6" xfId="0" applyFont="1" applyFill="1" applyBorder="1" applyAlignment="1">
      <alignment vertical="center"/>
    </xf>
    <xf numFmtId="0" fontId="14" fillId="2" borderId="7" xfId="0" applyFont="1" applyFill="1" applyBorder="1" applyAlignment="1">
      <alignment vertical="center"/>
    </xf>
    <xf numFmtId="0" fontId="14" fillId="2" borderId="8" xfId="0" applyFont="1" applyFill="1" applyBorder="1" applyAlignment="1">
      <alignment vertical="center"/>
    </xf>
    <xf numFmtId="0" fontId="14" fillId="2" borderId="9" xfId="0" applyFont="1" applyFill="1" applyBorder="1" applyAlignment="1">
      <alignment vertical="center"/>
    </xf>
    <xf numFmtId="0" fontId="14" fillId="18" borderId="0" xfId="0" applyFont="1" applyFill="1" applyAlignment="1">
      <alignment vertical="center"/>
    </xf>
    <xf numFmtId="0" fontId="15" fillId="2" borderId="5" xfId="0" applyFont="1" applyFill="1" applyBorder="1" applyAlignment="1">
      <alignment vertical="center"/>
    </xf>
    <xf numFmtId="0" fontId="16" fillId="2" borderId="0" xfId="0" applyFont="1" applyFill="1" applyAlignment="1">
      <alignment horizontal="right" vertical="center"/>
    </xf>
    <xf numFmtId="0" fontId="15" fillId="2" borderId="10" xfId="0" applyFont="1" applyFill="1" applyBorder="1" applyAlignment="1">
      <alignment vertical="center"/>
    </xf>
    <xf numFmtId="0" fontId="15" fillId="18" borderId="1" xfId="0" applyFont="1" applyFill="1" applyBorder="1" applyAlignment="1">
      <alignment vertical="center"/>
    </xf>
    <xf numFmtId="0" fontId="14" fillId="18" borderId="11" xfId="0" applyFont="1" applyFill="1" applyBorder="1" applyAlignment="1">
      <alignment horizontal="right" vertical="center"/>
    </xf>
    <xf numFmtId="0" fontId="14" fillId="18" borderId="1" xfId="0" applyFont="1" applyFill="1" applyBorder="1" applyAlignment="1">
      <alignment horizontal="right" vertical="center"/>
    </xf>
    <xf numFmtId="0" fontId="14" fillId="2" borderId="5" xfId="0" quotePrefix="1" applyFont="1" applyFill="1" applyBorder="1" applyAlignment="1">
      <alignment vertical="center"/>
    </xf>
    <xf numFmtId="37" fontId="16" fillId="2" borderId="0" xfId="0" applyNumberFormat="1" applyFont="1" applyFill="1" applyAlignment="1">
      <alignment vertical="center"/>
    </xf>
    <xf numFmtId="37" fontId="16" fillId="2" borderId="6" xfId="0" applyNumberFormat="1" applyFont="1" applyFill="1" applyBorder="1" applyAlignment="1">
      <alignment vertical="center"/>
    </xf>
    <xf numFmtId="37" fontId="16" fillId="19" borderId="0" xfId="0" applyNumberFormat="1" applyFont="1" applyFill="1" applyAlignment="1">
      <alignment vertical="center"/>
    </xf>
    <xf numFmtId="0" fontId="14" fillId="2" borderId="10" xfId="0" quotePrefix="1" applyFont="1" applyFill="1" applyBorder="1" applyAlignment="1">
      <alignment vertical="center"/>
    </xf>
    <xf numFmtId="37" fontId="16" fillId="20" borderId="0" xfId="0" applyNumberFormat="1" applyFont="1" applyFill="1" applyAlignment="1">
      <alignment horizontal="right" vertical="center"/>
    </xf>
    <xf numFmtId="37" fontId="16" fillId="2" borderId="0" xfId="0" applyNumberFormat="1" applyFont="1" applyFill="1" applyAlignment="1">
      <alignment horizontal="right" vertical="center"/>
    </xf>
    <xf numFmtId="0" fontId="15" fillId="18" borderId="10" xfId="0" applyFont="1" applyFill="1" applyBorder="1" applyAlignment="1">
      <alignment vertical="center"/>
    </xf>
    <xf numFmtId="9" fontId="14" fillId="18" borderId="0" xfId="0" applyNumberFormat="1" applyFont="1" applyFill="1" applyAlignment="1">
      <alignment vertical="center"/>
    </xf>
    <xf numFmtId="37" fontId="16" fillId="21" borderId="0" xfId="0" applyNumberFormat="1" applyFont="1" applyFill="1" applyAlignment="1">
      <alignment vertical="center"/>
    </xf>
    <xf numFmtId="9" fontId="14" fillId="18" borderId="10" xfId="0" applyNumberFormat="1" applyFont="1" applyFill="1" applyBorder="1" applyAlignment="1">
      <alignment vertical="center"/>
    </xf>
    <xf numFmtId="0" fontId="15" fillId="18" borderId="0" xfId="0" applyFont="1" applyFill="1" applyAlignment="1">
      <alignment vertical="center"/>
    </xf>
    <xf numFmtId="37" fontId="16" fillId="22" borderId="0" xfId="0" applyNumberFormat="1" applyFont="1" applyFill="1" applyAlignment="1">
      <alignment vertical="center"/>
    </xf>
    <xf numFmtId="37" fontId="16" fillId="20" borderId="0" xfId="0" quotePrefix="1" applyNumberFormat="1" applyFont="1" applyFill="1" applyAlignment="1">
      <alignment horizontal="right" vertical="center"/>
    </xf>
    <xf numFmtId="0" fontId="14" fillId="2" borderId="10" xfId="0" applyFont="1" applyFill="1" applyBorder="1" applyAlignment="1">
      <alignment vertical="center"/>
    </xf>
    <xf numFmtId="37" fontId="16" fillId="23" borderId="6" xfId="0" applyNumberFormat="1" applyFont="1" applyFill="1" applyBorder="1" applyAlignment="1">
      <alignment vertical="center"/>
    </xf>
    <xf numFmtId="37" fontId="16" fillId="2" borderId="12" xfId="0" applyNumberFormat="1" applyFont="1" applyFill="1" applyBorder="1" applyAlignment="1">
      <alignment vertical="center"/>
    </xf>
    <xf numFmtId="0" fontId="15" fillId="2" borderId="13" xfId="0" applyFont="1" applyFill="1" applyBorder="1" applyAlignment="1">
      <alignment vertical="center"/>
    </xf>
    <xf numFmtId="0" fontId="14" fillId="17" borderId="12" xfId="0" applyFont="1" applyFill="1" applyBorder="1" applyAlignment="1">
      <alignment vertical="center"/>
    </xf>
    <xf numFmtId="0" fontId="14" fillId="2" borderId="13" xfId="0" quotePrefix="1" applyFont="1" applyFill="1" applyBorder="1" applyAlignment="1">
      <alignment vertical="center"/>
    </xf>
    <xf numFmtId="37" fontId="16" fillId="20" borderId="0" xfId="0" applyNumberFormat="1" applyFont="1" applyFill="1" applyAlignment="1">
      <alignment vertical="center"/>
    </xf>
    <xf numFmtId="37" fontId="16" fillId="23" borderId="0" xfId="0" applyNumberFormat="1" applyFont="1" applyFill="1" applyAlignment="1">
      <alignment vertical="center"/>
    </xf>
    <xf numFmtId="0" fontId="18" fillId="2" borderId="0" xfId="0" applyFont="1" applyFill="1" applyAlignment="1">
      <alignment vertical="center"/>
    </xf>
    <xf numFmtId="0" fontId="19" fillId="2" borderId="0" xfId="0" applyFont="1" applyFill="1" applyAlignment="1">
      <alignment vertical="center"/>
    </xf>
    <xf numFmtId="0" fontId="14" fillId="2" borderId="13" xfId="0" applyFont="1" applyFill="1" applyBorder="1" applyAlignment="1">
      <alignment vertical="center"/>
    </xf>
    <xf numFmtId="37" fontId="16" fillId="22" borderId="6" xfId="0" applyNumberFormat="1" applyFont="1" applyFill="1" applyBorder="1" applyAlignment="1">
      <alignment vertical="center"/>
    </xf>
    <xf numFmtId="0" fontId="20" fillId="2" borderId="0" xfId="0" applyFont="1" applyFill="1" applyAlignment="1">
      <alignment vertical="center"/>
    </xf>
    <xf numFmtId="0" fontId="17" fillId="2" borderId="5" xfId="0" applyFont="1" applyFill="1" applyBorder="1" applyAlignment="1">
      <alignment vertical="center"/>
    </xf>
    <xf numFmtId="0" fontId="14" fillId="2" borderId="14" xfId="0" applyFont="1" applyFill="1" applyBorder="1" applyAlignment="1">
      <alignment vertical="center"/>
    </xf>
    <xf numFmtId="0" fontId="14" fillId="2" borderId="15" xfId="0" applyFont="1" applyFill="1" applyBorder="1" applyAlignment="1">
      <alignment vertical="center"/>
    </xf>
    <xf numFmtId="0" fontId="14" fillId="2" borderId="12" xfId="0" applyFont="1" applyFill="1" applyBorder="1" applyAlignment="1">
      <alignment vertical="center"/>
    </xf>
    <xf numFmtId="0" fontId="22" fillId="2" borderId="0" xfId="0" applyFont="1" applyFill="1" applyAlignment="1">
      <alignment vertical="center"/>
    </xf>
    <xf numFmtId="0" fontId="0" fillId="18" borderId="0" xfId="0" applyFill="1"/>
    <xf numFmtId="0" fontId="3" fillId="2" borderId="0" xfId="0" applyFont="1" applyFill="1"/>
    <xf numFmtId="0" fontId="3" fillId="2" borderId="0" xfId="3" applyFont="1" applyFill="1" applyAlignment="1"/>
    <xf numFmtId="0" fontId="2" fillId="2" borderId="0" xfId="0" applyFont="1" applyFill="1"/>
    <xf numFmtId="0" fontId="2" fillId="24" borderId="2" xfId="0" applyFont="1" applyFill="1" applyBorder="1"/>
    <xf numFmtId="0" fontId="2" fillId="24" borderId="3" xfId="0" applyFont="1" applyFill="1" applyBorder="1"/>
    <xf numFmtId="0" fontId="26" fillId="24" borderId="3" xfId="0" applyFont="1" applyFill="1" applyBorder="1"/>
    <xf numFmtId="0" fontId="26" fillId="24" borderId="4" xfId="0" applyFont="1" applyFill="1" applyBorder="1"/>
    <xf numFmtId="1" fontId="27" fillId="8" borderId="5" xfId="0" applyNumberFormat="1" applyFont="1" applyFill="1" applyBorder="1" applyAlignment="1">
      <alignment horizontal="left"/>
    </xf>
    <xf numFmtId="0" fontId="3" fillId="8" borderId="19" xfId="0" applyFont="1" applyFill="1" applyBorder="1"/>
    <xf numFmtId="0" fontId="3" fillId="8" borderId="20" xfId="0" applyFont="1" applyFill="1" applyBorder="1"/>
    <xf numFmtId="0" fontId="3" fillId="8" borderId="8" xfId="0" applyFont="1" applyFill="1" applyBorder="1"/>
    <xf numFmtId="0" fontId="3" fillId="8" borderId="0" xfId="0" applyFont="1" applyFill="1"/>
    <xf numFmtId="0" fontId="3" fillId="8" borderId="9" xfId="0" applyFont="1" applyFill="1" applyBorder="1"/>
    <xf numFmtId="0" fontId="3" fillId="8" borderId="5" xfId="0" applyFont="1" applyFill="1" applyBorder="1"/>
    <xf numFmtId="0" fontId="3" fillId="8" borderId="21" xfId="0" applyFont="1" applyFill="1" applyBorder="1"/>
    <xf numFmtId="0" fontId="3" fillId="8" borderId="22" xfId="0" applyFont="1" applyFill="1" applyBorder="1"/>
    <xf numFmtId="0" fontId="3" fillId="8" borderId="6" xfId="0" applyFont="1" applyFill="1" applyBorder="1"/>
    <xf numFmtId="0" fontId="3" fillId="8" borderId="14" xfId="0" applyFont="1" applyFill="1" applyBorder="1"/>
    <xf numFmtId="0" fontId="4" fillId="8" borderId="23" xfId="0" applyFont="1" applyFill="1" applyBorder="1" applyAlignment="1">
      <alignment horizontal="left"/>
    </xf>
    <xf numFmtId="0" fontId="4" fillId="8" borderId="24" xfId="0" applyFont="1" applyFill="1" applyBorder="1" applyAlignment="1">
      <alignment horizontal="left"/>
    </xf>
    <xf numFmtId="0" fontId="4" fillId="8" borderId="15" xfId="0" applyFont="1" applyFill="1" applyBorder="1" applyAlignment="1">
      <alignment horizontal="left"/>
    </xf>
    <xf numFmtId="0" fontId="4" fillId="8" borderId="12" xfId="0" applyFont="1" applyFill="1" applyBorder="1" applyAlignment="1">
      <alignment horizontal="left"/>
    </xf>
    <xf numFmtId="0" fontId="2" fillId="24" borderId="4" xfId="0" applyFont="1" applyFill="1" applyBorder="1"/>
    <xf numFmtId="164" fontId="27" fillId="8" borderId="5" xfId="0" applyNumberFormat="1" applyFont="1" applyFill="1" applyBorder="1" applyAlignment="1">
      <alignment horizontal="left"/>
    </xf>
    <xf numFmtId="0" fontId="24" fillId="10" borderId="19" xfId="0" applyFont="1" applyFill="1" applyBorder="1"/>
    <xf numFmtId="0" fontId="25" fillId="10" borderId="20" xfId="0" applyFont="1" applyFill="1" applyBorder="1"/>
    <xf numFmtId="0" fontId="28" fillId="8" borderId="21" xfId="0" applyFont="1" applyFill="1" applyBorder="1"/>
    <xf numFmtId="0" fontId="28" fillId="8" borderId="20" xfId="0" applyFont="1" applyFill="1" applyBorder="1"/>
    <xf numFmtId="0" fontId="28" fillId="8" borderId="19" xfId="0" applyFont="1" applyFill="1" applyBorder="1"/>
    <xf numFmtId="0" fontId="28" fillId="8" borderId="8" xfId="0" applyFont="1" applyFill="1" applyBorder="1"/>
    <xf numFmtId="0" fontId="25" fillId="10" borderId="22" xfId="0" applyFont="1" applyFill="1" applyBorder="1"/>
    <xf numFmtId="0" fontId="25" fillId="10" borderId="25" xfId="0" applyFont="1" applyFill="1" applyBorder="1"/>
    <xf numFmtId="164" fontId="3" fillId="2" borderId="0" xfId="3" applyNumberFormat="1" applyFont="1" applyFill="1" applyAlignment="1"/>
    <xf numFmtId="0" fontId="4" fillId="8" borderId="21" xfId="0" applyFont="1" applyFill="1" applyBorder="1" applyAlignment="1">
      <alignment horizontal="left"/>
    </xf>
    <xf numFmtId="0" fontId="29" fillId="8" borderId="26" xfId="0" applyFont="1" applyFill="1" applyBorder="1" applyAlignment="1">
      <alignment horizontal="left"/>
    </xf>
    <xf numFmtId="0" fontId="24" fillId="8" borderId="21" xfId="0" quotePrefix="1" applyFont="1" applyFill="1" applyBorder="1" applyAlignment="1">
      <alignment horizontal="left"/>
    </xf>
    <xf numFmtId="0" fontId="4" fillId="8" borderId="22" xfId="0" applyFont="1" applyFill="1" applyBorder="1" applyAlignment="1">
      <alignment horizontal="left"/>
    </xf>
    <xf numFmtId="0" fontId="3" fillId="8" borderId="27" xfId="0" applyFont="1" applyFill="1" applyBorder="1"/>
    <xf numFmtId="0" fontId="4" fillId="8" borderId="0" xfId="0" applyFont="1" applyFill="1" applyAlignment="1">
      <alignment horizontal="left"/>
    </xf>
    <xf numFmtId="0" fontId="3" fillId="8" borderId="7" xfId="0" applyFont="1" applyFill="1" applyBorder="1"/>
    <xf numFmtId="0" fontId="3" fillId="8" borderId="28" xfId="0" applyFont="1" applyFill="1" applyBorder="1"/>
    <xf numFmtId="0" fontId="24" fillId="8" borderId="23" xfId="0" quotePrefix="1" applyFont="1" applyFill="1" applyBorder="1" applyAlignment="1">
      <alignment horizontal="left"/>
    </xf>
    <xf numFmtId="0" fontId="24" fillId="8" borderId="23" xfId="0" applyFont="1" applyFill="1" applyBorder="1" applyAlignment="1">
      <alignment horizontal="left"/>
    </xf>
    <xf numFmtId="0" fontId="24" fillId="8" borderId="24" xfId="0" quotePrefix="1" applyFont="1" applyFill="1" applyBorder="1" applyAlignment="1">
      <alignment horizontal="left"/>
    </xf>
    <xf numFmtId="0" fontId="24" fillId="8" borderId="12" xfId="0" quotePrefix="1" applyFont="1" applyFill="1" applyBorder="1" applyAlignment="1">
      <alignment horizontal="left"/>
    </xf>
    <xf numFmtId="0" fontId="30" fillId="2" borderId="0" xfId="0" applyFont="1" applyFill="1"/>
    <xf numFmtId="164" fontId="27" fillId="8" borderId="7" xfId="0" applyNumberFormat="1" applyFont="1" applyFill="1" applyBorder="1" applyAlignment="1">
      <alignment horizontal="left"/>
    </xf>
    <xf numFmtId="0" fontId="28" fillId="8" borderId="0" xfId="0" applyFont="1" applyFill="1"/>
    <xf numFmtId="0" fontId="28" fillId="8" borderId="19" xfId="3" applyFont="1" applyFill="1" applyBorder="1" applyAlignment="1"/>
    <xf numFmtId="0" fontId="28" fillId="8" borderId="8" xfId="3" applyFont="1" applyFill="1" applyBorder="1" applyAlignment="1"/>
    <xf numFmtId="0" fontId="24" fillId="10" borderId="21" xfId="0" applyFont="1" applyFill="1" applyBorder="1"/>
    <xf numFmtId="0" fontId="3" fillId="8" borderId="21" xfId="3" applyFont="1" applyFill="1" applyBorder="1" applyAlignment="1"/>
    <xf numFmtId="0" fontId="3" fillId="8" borderId="0" xfId="3" applyFont="1" applyFill="1" applyAlignment="1"/>
    <xf numFmtId="0" fontId="24" fillId="10" borderId="29" xfId="0" applyFont="1" applyFill="1" applyBorder="1"/>
    <xf numFmtId="0" fontId="4" fillId="8" borderId="23" xfId="3" applyFont="1" applyFill="1" applyBorder="1" applyAlignment="1">
      <alignment horizontal="left"/>
    </xf>
    <xf numFmtId="0" fontId="4" fillId="8" borderId="15" xfId="3" applyFont="1" applyFill="1" applyBorder="1" applyAlignment="1">
      <alignment horizontal="left"/>
    </xf>
    <xf numFmtId="0" fontId="24" fillId="8" borderId="0" xfId="0" applyFont="1" applyFill="1" applyAlignment="1">
      <alignment horizontal="left"/>
    </xf>
    <xf numFmtId="0" fontId="4" fillId="8" borderId="6" xfId="0" applyFont="1" applyFill="1" applyBorder="1" applyAlignment="1">
      <alignment horizontal="left"/>
    </xf>
    <xf numFmtId="0" fontId="3" fillId="8" borderId="19" xfId="3" applyFont="1" applyFill="1" applyBorder="1" applyAlignment="1"/>
    <xf numFmtId="0" fontId="3" fillId="8" borderId="0" xfId="0" quotePrefix="1" applyFont="1" applyFill="1"/>
    <xf numFmtId="0" fontId="3" fillId="8" borderId="25" xfId="0" applyFont="1" applyFill="1" applyBorder="1"/>
    <xf numFmtId="0" fontId="31" fillId="8" borderId="21" xfId="0" applyFont="1" applyFill="1" applyBorder="1"/>
    <xf numFmtId="0" fontId="3" fillId="8" borderId="30" xfId="0" applyFont="1" applyFill="1" applyBorder="1"/>
    <xf numFmtId="0" fontId="29" fillId="8" borderId="24" xfId="0" applyFont="1" applyFill="1" applyBorder="1" applyAlignment="1">
      <alignment horizontal="left"/>
    </xf>
    <xf numFmtId="0" fontId="3" fillId="8" borderId="7" xfId="3" applyFont="1" applyFill="1" applyBorder="1" applyAlignment="1"/>
    <xf numFmtId="0" fontId="3" fillId="8" borderId="8" xfId="3" applyFont="1" applyFill="1" applyBorder="1" applyAlignment="1"/>
    <xf numFmtId="0" fontId="3" fillId="8" borderId="9" xfId="3" applyFont="1" applyFill="1" applyBorder="1" applyAlignment="1"/>
    <xf numFmtId="0" fontId="3" fillId="8" borderId="5" xfId="3" applyFont="1" applyFill="1" applyBorder="1" applyAlignment="1"/>
    <xf numFmtId="0" fontId="3" fillId="8" borderId="21" xfId="3" quotePrefix="1" applyFont="1" applyFill="1" applyBorder="1" applyAlignment="1"/>
    <xf numFmtId="0" fontId="3" fillId="8" borderId="22" xfId="0" quotePrefix="1" applyFont="1" applyFill="1" applyBorder="1"/>
    <xf numFmtId="0" fontId="3" fillId="8" borderId="27" xfId="3" applyFont="1" applyFill="1" applyBorder="1" applyAlignment="1"/>
    <xf numFmtId="0" fontId="3" fillId="8" borderId="6" xfId="3" applyFont="1" applyFill="1" applyBorder="1" applyAlignment="1"/>
    <xf numFmtId="0" fontId="24" fillId="10" borderId="21" xfId="3" applyFont="1" applyFill="1" applyBorder="1" applyAlignment="1"/>
    <xf numFmtId="0" fontId="3" fillId="8" borderId="21" xfId="3" applyFont="1" applyFill="1" applyBorder="1" applyAlignment="1">
      <alignment horizontal="left"/>
    </xf>
    <xf numFmtId="0" fontId="3" fillId="8" borderId="6" xfId="3" applyFont="1" applyFill="1" applyBorder="1" applyAlignment="1">
      <alignment horizontal="left"/>
    </xf>
    <xf numFmtId="0" fontId="3" fillId="8" borderId="14" xfId="3" applyFont="1" applyFill="1" applyBorder="1" applyAlignment="1"/>
    <xf numFmtId="0" fontId="29" fillId="8" borderId="23" xfId="3" applyFont="1" applyFill="1" applyBorder="1" applyAlignment="1">
      <alignment horizontal="left"/>
    </xf>
    <xf numFmtId="0" fontId="4" fillId="25" borderId="31" xfId="0" applyFont="1" applyFill="1" applyBorder="1" applyAlignment="1">
      <alignment horizontal="left"/>
    </xf>
    <xf numFmtId="0" fontId="4" fillId="8" borderId="0" xfId="3" applyFont="1" applyFill="1" applyAlignment="1">
      <alignment horizontal="left"/>
    </xf>
    <xf numFmtId="0" fontId="3" fillId="26" borderId="7" xfId="3" applyFont="1" applyFill="1" applyBorder="1" applyAlignment="1"/>
    <xf numFmtId="0" fontId="32" fillId="26" borderId="8" xfId="3" applyFont="1" applyFill="1" applyBorder="1" applyAlignment="1"/>
    <xf numFmtId="0" fontId="32" fillId="25" borderId="8" xfId="0" applyFont="1" applyFill="1" applyBorder="1"/>
    <xf numFmtId="0" fontId="3" fillId="26" borderId="8" xfId="3" applyFont="1" applyFill="1" applyBorder="1" applyAlignment="1"/>
    <xf numFmtId="0" fontId="3" fillId="26" borderId="0" xfId="3" applyFont="1" applyFill="1" applyAlignment="1"/>
    <xf numFmtId="0" fontId="3" fillId="26" borderId="5" xfId="3" applyFont="1" applyFill="1" applyBorder="1" applyAlignment="1"/>
    <xf numFmtId="0" fontId="27" fillId="25" borderId="0" xfId="3" applyFont="1" applyFill="1" applyAlignment="1">
      <alignment horizontal="left"/>
    </xf>
    <xf numFmtId="0" fontId="33" fillId="25" borderId="0" xfId="3" applyFont="1" applyFill="1" applyAlignment="1">
      <alignment horizontal="left"/>
    </xf>
    <xf numFmtId="0" fontId="27" fillId="25" borderId="0" xfId="0" applyFont="1" applyFill="1" applyAlignment="1">
      <alignment horizontal="left"/>
    </xf>
    <xf numFmtId="0" fontId="33" fillId="25" borderId="0" xfId="0" applyFont="1" applyFill="1" applyAlignment="1">
      <alignment horizontal="left"/>
    </xf>
    <xf numFmtId="0" fontId="3" fillId="8" borderId="32" xfId="3" applyFont="1" applyFill="1" applyBorder="1" applyAlignment="1"/>
    <xf numFmtId="0" fontId="3" fillId="25" borderId="0" xfId="0" applyFont="1" applyFill="1"/>
    <xf numFmtId="0" fontId="4" fillId="8" borderId="14" xfId="3" applyFont="1" applyFill="1" applyBorder="1" applyAlignment="1">
      <alignment horizontal="left"/>
    </xf>
    <xf numFmtId="0" fontId="4" fillId="8" borderId="12" xfId="3" applyFont="1" applyFill="1" applyBorder="1" applyAlignment="1">
      <alignment horizontal="left"/>
    </xf>
    <xf numFmtId="0" fontId="3" fillId="26" borderId="14" xfId="3" applyFont="1" applyFill="1" applyBorder="1" applyAlignment="1"/>
    <xf numFmtId="0" fontId="4" fillId="26" borderId="15" xfId="3" applyFont="1" applyFill="1" applyBorder="1" applyAlignment="1">
      <alignment horizontal="left"/>
    </xf>
    <xf numFmtId="0" fontId="3" fillId="25" borderId="15" xfId="0" applyFont="1" applyFill="1" applyBorder="1"/>
    <xf numFmtId="0" fontId="4" fillId="26" borderId="12" xfId="3" applyFont="1" applyFill="1" applyBorder="1" applyAlignment="1">
      <alignment horizontal="left"/>
    </xf>
    <xf numFmtId="0" fontId="35" fillId="2" borderId="0" xfId="0" applyFont="1" applyFill="1"/>
    <xf numFmtId="0" fontId="3" fillId="18" borderId="0" xfId="3" applyFont="1" applyFill="1" applyAlignment="1"/>
    <xf numFmtId="0" fontId="36" fillId="10" borderId="19" xfId="0" applyFont="1" applyFill="1" applyBorder="1"/>
    <xf numFmtId="0" fontId="36" fillId="10" borderId="21" xfId="0" applyFont="1" applyFill="1" applyBorder="1"/>
    <xf numFmtId="0" fontId="38" fillId="0" borderId="0" xfId="0" applyFont="1" applyAlignment="1">
      <alignment vertical="center"/>
    </xf>
    <xf numFmtId="0" fontId="39" fillId="0" borderId="0" xfId="0" applyFont="1" applyAlignment="1">
      <alignment horizontal="center" vertical="center"/>
    </xf>
    <xf numFmtId="0" fontId="38" fillId="0" borderId="0" xfId="0" applyFont="1" applyAlignment="1">
      <alignment horizontal="center" vertical="center"/>
    </xf>
    <xf numFmtId="0" fontId="0" fillId="0" borderId="0" xfId="0" applyFont="1"/>
    <xf numFmtId="0" fontId="39" fillId="0" borderId="33" xfId="4" applyNumberFormat="1" applyFont="1" applyFill="1" applyBorder="1" applyAlignment="1" applyProtection="1">
      <alignment horizontal="center" vertical="center"/>
    </xf>
    <xf numFmtId="0" fontId="39" fillId="2" borderId="34" xfId="4" applyNumberFormat="1" applyFont="1" applyFill="1" applyBorder="1" applyAlignment="1" applyProtection="1">
      <alignment horizontal="center" vertical="center"/>
    </xf>
    <xf numFmtId="0" fontId="39" fillId="2" borderId="35" xfId="4" applyNumberFormat="1" applyFont="1" applyFill="1" applyBorder="1" applyAlignment="1" applyProtection="1">
      <alignment horizontal="center" vertical="center"/>
    </xf>
    <xf numFmtId="0" fontId="39" fillId="2" borderId="36" xfId="4" applyNumberFormat="1" applyFont="1" applyFill="1" applyBorder="1" applyAlignment="1" applyProtection="1">
      <alignment horizontal="center" vertical="center"/>
    </xf>
    <xf numFmtId="0" fontId="39" fillId="2" borderId="37" xfId="4" applyNumberFormat="1" applyFont="1" applyFill="1" applyBorder="1" applyAlignment="1" applyProtection="1">
      <alignment horizontal="center" vertical="center"/>
    </xf>
    <xf numFmtId="0" fontId="39" fillId="0" borderId="35" xfId="4" applyNumberFormat="1" applyFont="1" applyFill="1" applyBorder="1" applyAlignment="1" applyProtection="1">
      <alignment horizontal="center" vertical="center"/>
    </xf>
    <xf numFmtId="0" fontId="39" fillId="0" borderId="37" xfId="4" applyNumberFormat="1" applyFont="1" applyFill="1" applyBorder="1" applyAlignment="1" applyProtection="1">
      <alignment horizontal="center" vertical="center"/>
    </xf>
    <xf numFmtId="0" fontId="39" fillId="2" borderId="38" xfId="4" applyNumberFormat="1" applyFont="1" applyFill="1" applyBorder="1" applyAlignment="1" applyProtection="1">
      <alignment horizontal="center" vertical="center"/>
    </xf>
    <xf numFmtId="0" fontId="39" fillId="2" borderId="39" xfId="4" applyNumberFormat="1" applyFont="1" applyFill="1" applyBorder="1" applyAlignment="1" applyProtection="1">
      <alignment horizontal="center" vertical="center"/>
    </xf>
    <xf numFmtId="0" fontId="39" fillId="2" borderId="40" xfId="4" applyNumberFormat="1" applyFont="1" applyFill="1" applyBorder="1" applyAlignment="1" applyProtection="1">
      <alignment horizontal="center" vertical="center"/>
    </xf>
    <xf numFmtId="0" fontId="39" fillId="0" borderId="38" xfId="4" applyNumberFormat="1" applyFont="1" applyFill="1" applyBorder="1" applyAlignment="1" applyProtection="1">
      <alignment horizontal="center" vertical="center"/>
    </xf>
    <xf numFmtId="0" fontId="39" fillId="14" borderId="41" xfId="4" applyNumberFormat="1" applyFont="1" applyFill="1" applyBorder="1" applyAlignment="1" applyProtection="1">
      <alignment horizontal="center" vertical="center"/>
    </xf>
    <xf numFmtId="0" fontId="39" fillId="14" borderId="42" xfId="4" applyNumberFormat="1" applyFont="1" applyFill="1" applyBorder="1" applyAlignment="1" applyProtection="1">
      <alignment horizontal="center" vertical="center"/>
    </xf>
    <xf numFmtId="0" fontId="39" fillId="14" borderId="43" xfId="4" applyNumberFormat="1" applyFont="1" applyFill="1" applyBorder="1" applyAlignment="1" applyProtection="1">
      <alignment horizontal="center" vertical="center"/>
    </xf>
    <xf numFmtId="0" fontId="39" fillId="14" borderId="46" xfId="4" applyNumberFormat="1" applyFont="1" applyFill="1" applyBorder="1" applyAlignment="1" applyProtection="1">
      <alignment horizontal="center" vertical="center"/>
    </xf>
    <xf numFmtId="0" fontId="40" fillId="2" borderId="47" xfId="4" applyNumberFormat="1" applyFont="1" applyFill="1" applyBorder="1" applyAlignment="1" applyProtection="1">
      <alignment horizontal="center" vertical="center"/>
    </xf>
    <xf numFmtId="0" fontId="39" fillId="2" borderId="1" xfId="4" applyNumberFormat="1" applyFont="1" applyFill="1" applyBorder="1" applyAlignment="1" applyProtection="1">
      <alignment horizontal="center" vertical="center"/>
    </xf>
    <xf numFmtId="0" fontId="39" fillId="2" borderId="47" xfId="4" applyNumberFormat="1" applyFont="1" applyFill="1" applyBorder="1" applyAlignment="1" applyProtection="1">
      <alignment horizontal="center" vertical="center"/>
    </xf>
    <xf numFmtId="0" fontId="41" fillId="2" borderId="47" xfId="4" applyNumberFormat="1" applyFont="1" applyFill="1" applyBorder="1" applyAlignment="1" applyProtection="1">
      <alignment horizontal="center" vertical="center"/>
    </xf>
    <xf numFmtId="0" fontId="38" fillId="0" borderId="47" xfId="4" applyNumberFormat="1" applyFont="1" applyFill="1" applyBorder="1" applyAlignment="1" applyProtection="1">
      <alignment horizontal="center" vertical="center"/>
    </xf>
    <xf numFmtId="0" fontId="41" fillId="2" borderId="48" xfId="4" applyNumberFormat="1" applyFont="1" applyFill="1" applyBorder="1" applyAlignment="1" applyProtection="1">
      <alignment horizontal="center" vertical="center"/>
    </xf>
    <xf numFmtId="0" fontId="41" fillId="2" borderId="49" xfId="4" applyNumberFormat="1" applyFont="1" applyFill="1" applyBorder="1" applyAlignment="1" applyProtection="1">
      <alignment horizontal="center" vertical="center"/>
    </xf>
    <xf numFmtId="0" fontId="42" fillId="2" borderId="48" xfId="4" applyNumberFormat="1" applyFont="1" applyFill="1" applyBorder="1" applyAlignment="1" applyProtection="1">
      <alignment horizontal="center" vertical="center"/>
    </xf>
    <xf numFmtId="0" fontId="39" fillId="2" borderId="0" xfId="4" applyNumberFormat="1" applyFont="1" applyFill="1" applyBorder="1" applyAlignment="1" applyProtection="1">
      <alignment horizontal="center" vertical="center"/>
    </xf>
    <xf numFmtId="0" fontId="39" fillId="2" borderId="50" xfId="4" applyNumberFormat="1" applyFont="1" applyFill="1" applyBorder="1" applyAlignment="1" applyProtection="1">
      <alignment horizontal="center" vertical="center"/>
    </xf>
    <xf numFmtId="0" fontId="39" fillId="2" borderId="51" xfId="4" applyNumberFormat="1" applyFont="1" applyFill="1" applyBorder="1" applyAlignment="1" applyProtection="1">
      <alignment horizontal="center" vertical="center"/>
    </xf>
    <xf numFmtId="0" fontId="39" fillId="2" borderId="52" xfId="4" applyNumberFormat="1" applyFont="1" applyFill="1" applyBorder="1" applyAlignment="1" applyProtection="1">
      <alignment horizontal="center" vertical="center"/>
    </xf>
    <xf numFmtId="0" fontId="39" fillId="2" borderId="53" xfId="4" applyNumberFormat="1" applyFont="1" applyFill="1" applyBorder="1" applyAlignment="1" applyProtection="1">
      <alignment horizontal="center" vertical="center"/>
    </xf>
    <xf numFmtId="0" fontId="43" fillId="14" borderId="41" xfId="4" applyNumberFormat="1" applyFont="1" applyFill="1" applyBorder="1" applyAlignment="1" applyProtection="1">
      <alignment horizontal="center" vertical="center"/>
    </xf>
    <xf numFmtId="0" fontId="43" fillId="14" borderId="54" xfId="4" applyNumberFormat="1" applyFont="1" applyFill="1" applyBorder="1" applyAlignment="1" applyProtection="1">
      <alignment horizontal="center" vertical="center"/>
    </xf>
    <xf numFmtId="0" fontId="43" fillId="14" borderId="55" xfId="4" applyNumberFormat="1" applyFont="1" applyFill="1" applyBorder="1" applyAlignment="1" applyProtection="1">
      <alignment horizontal="center" vertical="center"/>
    </xf>
    <xf numFmtId="0" fontId="43" fillId="14" borderId="57" xfId="4" applyNumberFormat="1" applyFont="1" applyFill="1" applyBorder="1" applyAlignment="1" applyProtection="1">
      <alignment horizontal="center" vertical="center"/>
    </xf>
    <xf numFmtId="0" fontId="39" fillId="14" borderId="58" xfId="4" applyNumberFormat="1" applyFont="1" applyFill="1" applyBorder="1" applyAlignment="1" applyProtection="1">
      <alignment horizontal="center" vertical="center"/>
    </xf>
    <xf numFmtId="0" fontId="43" fillId="14" borderId="46" xfId="4" applyNumberFormat="1" applyFont="1" applyFill="1" applyBorder="1" applyAlignment="1" applyProtection="1">
      <alignment horizontal="center" vertical="center"/>
    </xf>
    <xf numFmtId="0" fontId="41" fillId="2" borderId="59" xfId="4" applyNumberFormat="1" applyFont="1" applyFill="1" applyBorder="1" applyAlignment="1" applyProtection="1">
      <alignment horizontal="center" vertical="center"/>
    </xf>
    <xf numFmtId="0" fontId="41" fillId="9" borderId="0" xfId="0" applyFont="1" applyFill="1" applyAlignment="1">
      <alignment horizontal="center" vertical="center"/>
    </xf>
    <xf numFmtId="0" fontId="44" fillId="2" borderId="48" xfId="4" applyNumberFormat="1" applyFont="1" applyFill="1" applyBorder="1" applyAlignment="1" applyProtection="1">
      <alignment horizontal="center" vertical="center"/>
    </xf>
    <xf numFmtId="0" fontId="41" fillId="2" borderId="60" xfId="4" applyNumberFormat="1" applyFont="1" applyFill="1" applyBorder="1" applyAlignment="1" applyProtection="1">
      <alignment horizontal="center" vertical="center"/>
    </xf>
    <xf numFmtId="0" fontId="45" fillId="0" borderId="48" xfId="4" applyNumberFormat="1" applyFont="1" applyFill="1" applyBorder="1" applyAlignment="1" applyProtection="1">
      <alignment horizontal="center" vertical="center"/>
    </xf>
    <xf numFmtId="0" fontId="41" fillId="0" borderId="0" xfId="0" applyFont="1" applyAlignment="1">
      <alignment horizontal="center" vertical="center"/>
    </xf>
    <xf numFmtId="0" fontId="38" fillId="0" borderId="61" xfId="4" applyNumberFormat="1" applyFont="1" applyFill="1" applyBorder="1" applyAlignment="1" applyProtection="1">
      <alignment horizontal="center" vertical="center"/>
    </xf>
    <xf numFmtId="0" fontId="41" fillId="0" borderId="62" xfId="4" applyNumberFormat="1" applyFont="1" applyFill="1" applyBorder="1" applyAlignment="1" applyProtection="1">
      <alignment horizontal="center" vertical="center"/>
    </xf>
    <xf numFmtId="0" fontId="44" fillId="2" borderId="53" xfId="0" applyFont="1" applyFill="1" applyBorder="1" applyAlignment="1">
      <alignment horizontal="center" vertical="center"/>
    </xf>
    <xf numFmtId="0" fontId="45" fillId="0" borderId="63" xfId="4" applyNumberFormat="1" applyFont="1" applyFill="1" applyBorder="1" applyAlignment="1" applyProtection="1">
      <alignment horizontal="center" vertical="center"/>
    </xf>
    <xf numFmtId="0" fontId="41" fillId="0" borderId="64" xfId="4" applyNumberFormat="1" applyFont="1" applyFill="1" applyBorder="1" applyAlignment="1" applyProtection="1">
      <alignment horizontal="center" vertical="center"/>
    </xf>
    <xf numFmtId="0" fontId="38" fillId="0" borderId="48" xfId="4" applyNumberFormat="1" applyFont="1" applyFill="1" applyBorder="1" applyAlignment="1" applyProtection="1">
      <alignment horizontal="center" vertical="center"/>
    </xf>
    <xf numFmtId="0" fontId="41" fillId="0" borderId="48" xfId="4" applyNumberFormat="1" applyFont="1" applyFill="1" applyBorder="1" applyAlignment="1" applyProtection="1">
      <alignment horizontal="center" vertical="center"/>
    </xf>
    <xf numFmtId="0" fontId="44" fillId="2" borderId="61" xfId="4" applyNumberFormat="1" applyFont="1" applyFill="1" applyBorder="1" applyAlignment="1" applyProtection="1">
      <alignment horizontal="center" vertical="center"/>
    </xf>
    <xf numFmtId="0" fontId="41" fillId="2" borderId="65" xfId="4" applyNumberFormat="1" applyFont="1" applyFill="1" applyBorder="1" applyAlignment="1" applyProtection="1">
      <alignment horizontal="center" vertical="center"/>
    </xf>
    <xf numFmtId="0" fontId="41" fillId="0" borderId="63" xfId="4" applyNumberFormat="1" applyFont="1" applyFill="1" applyBorder="1" applyAlignment="1" applyProtection="1">
      <alignment horizontal="center" vertical="center"/>
    </xf>
    <xf numFmtId="0" fontId="41" fillId="2" borderId="6" xfId="0" applyFont="1" applyFill="1" applyBorder="1" applyAlignment="1">
      <alignment horizontal="center" vertical="center"/>
    </xf>
    <xf numFmtId="0" fontId="41" fillId="2" borderId="66" xfId="4" applyNumberFormat="1" applyFont="1" applyFill="1" applyBorder="1" applyAlignment="1" applyProtection="1">
      <alignment horizontal="center" vertical="center"/>
    </xf>
    <xf numFmtId="0" fontId="40" fillId="0" borderId="67" xfId="4" applyNumberFormat="1" applyFont="1" applyFill="1" applyBorder="1" applyAlignment="1" applyProtection="1">
      <alignment horizontal="center" vertical="center"/>
    </xf>
    <xf numFmtId="0" fontId="44" fillId="0" borderId="68" xfId="4" applyNumberFormat="1" applyFont="1" applyFill="1" applyBorder="1" applyAlignment="1" applyProtection="1">
      <alignment horizontal="center" vertical="center"/>
    </xf>
    <xf numFmtId="0" fontId="41" fillId="0" borderId="69" xfId="4" applyNumberFormat="1" applyFont="1" applyFill="1" applyBorder="1" applyAlignment="1" applyProtection="1">
      <alignment horizontal="center" vertical="center"/>
    </xf>
    <xf numFmtId="0" fontId="41" fillId="0" borderId="70" xfId="4" applyNumberFormat="1" applyFont="1" applyFill="1" applyBorder="1" applyAlignment="1" applyProtection="1">
      <alignment horizontal="center" vertical="center"/>
    </xf>
    <xf numFmtId="0" fontId="41" fillId="0" borderId="71" xfId="4" applyNumberFormat="1" applyFont="1" applyFill="1" applyBorder="1" applyAlignment="1" applyProtection="1">
      <alignment horizontal="center" vertical="center"/>
    </xf>
    <xf numFmtId="0" fontId="38" fillId="0" borderId="66" xfId="4" applyNumberFormat="1" applyFont="1" applyFill="1" applyBorder="1" applyAlignment="1" applyProtection="1">
      <alignment horizontal="center" vertical="center"/>
    </xf>
    <xf numFmtId="0" fontId="39" fillId="14" borderId="72" xfId="4" applyNumberFormat="1" applyFont="1" applyFill="1" applyBorder="1" applyAlignment="1" applyProtection="1">
      <alignment horizontal="center" vertical="center"/>
    </xf>
    <xf numFmtId="0" fontId="38" fillId="9" borderId="53" xfId="0" applyFont="1" applyFill="1" applyBorder="1" applyAlignment="1">
      <alignment horizontal="center" vertical="center"/>
    </xf>
    <xf numFmtId="0" fontId="38" fillId="0" borderId="62" xfId="4" applyNumberFormat="1" applyFont="1" applyFill="1" applyBorder="1" applyAlignment="1" applyProtection="1">
      <alignment horizontal="center" vertical="center"/>
    </xf>
    <xf numFmtId="0" fontId="38" fillId="0" borderId="60" xfId="4" applyNumberFormat="1" applyFont="1" applyFill="1" applyBorder="1" applyAlignment="1" applyProtection="1">
      <alignment horizontal="center" vertical="center"/>
    </xf>
    <xf numFmtId="0" fontId="38" fillId="0" borderId="64" xfId="4" applyNumberFormat="1" applyFont="1" applyFill="1" applyBorder="1" applyAlignment="1" applyProtection="1">
      <alignment horizontal="center" vertical="center"/>
    </xf>
    <xf numFmtId="0" fontId="38" fillId="0" borderId="73" xfId="4" applyNumberFormat="1" applyFont="1" applyFill="1" applyBorder="1" applyAlignment="1" applyProtection="1">
      <alignment horizontal="center" vertical="center"/>
    </xf>
    <xf numFmtId="0" fontId="38" fillId="2" borderId="48" xfId="4" applyNumberFormat="1" applyFont="1" applyFill="1" applyBorder="1" applyAlignment="1" applyProtection="1">
      <alignment horizontal="center" vertical="center"/>
    </xf>
    <xf numFmtId="0" fontId="41" fillId="2" borderId="74" xfId="4" applyNumberFormat="1" applyFont="1" applyFill="1" applyBorder="1" applyAlignment="1" applyProtection="1">
      <alignment horizontal="center" vertical="center"/>
    </xf>
    <xf numFmtId="0" fontId="38" fillId="0" borderId="53" xfId="0" applyFont="1" applyBorder="1" applyAlignment="1">
      <alignment horizontal="center" vertical="center"/>
    </xf>
    <xf numFmtId="0" fontId="38" fillId="2" borderId="75" xfId="0" applyFont="1" applyFill="1" applyBorder="1" applyAlignment="1">
      <alignment horizontal="center" vertical="center"/>
    </xf>
    <xf numFmtId="0" fontId="38" fillId="0" borderId="76" xfId="4" applyNumberFormat="1" applyFont="1" applyFill="1" applyBorder="1" applyAlignment="1" applyProtection="1">
      <alignment horizontal="center" vertical="center"/>
    </xf>
    <xf numFmtId="0" fontId="38" fillId="9" borderId="61" xfId="4" applyNumberFormat="1" applyFont="1" applyFill="1" applyBorder="1" applyAlignment="1" applyProtection="1">
      <alignment horizontal="center" vertical="center"/>
    </xf>
    <xf numFmtId="0" fontId="38" fillId="0" borderId="77" xfId="4" applyNumberFormat="1" applyFont="1" applyFill="1" applyBorder="1" applyAlignment="1" applyProtection="1">
      <alignment horizontal="center" vertical="center"/>
    </xf>
    <xf numFmtId="0" fontId="38" fillId="2" borderId="78" xfId="4" applyNumberFormat="1" applyFont="1" applyFill="1" applyBorder="1" applyAlignment="1" applyProtection="1">
      <alignment horizontal="center" vertical="center"/>
    </xf>
    <xf numFmtId="0" fontId="38" fillId="0" borderId="63" xfId="4" applyNumberFormat="1" applyFont="1" applyFill="1" applyBorder="1" applyAlignment="1" applyProtection="1">
      <alignment horizontal="center" vertical="center"/>
    </xf>
    <xf numFmtId="0" fontId="38" fillId="2" borderId="61" xfId="4" applyNumberFormat="1" applyFont="1" applyFill="1" applyBorder="1" applyAlignment="1" applyProtection="1">
      <alignment horizontal="center" vertical="center"/>
    </xf>
    <xf numFmtId="0" fontId="41" fillId="2" borderId="79" xfId="4" applyNumberFormat="1" applyFont="1" applyFill="1" applyBorder="1" applyAlignment="1" applyProtection="1">
      <alignment horizontal="center" vertical="center"/>
    </xf>
    <xf numFmtId="0" fontId="38" fillId="2" borderId="69" xfId="4" applyNumberFormat="1" applyFont="1" applyFill="1" applyBorder="1" applyAlignment="1" applyProtection="1">
      <alignment horizontal="center" vertical="center"/>
    </xf>
    <xf numFmtId="0" fontId="38" fillId="0" borderId="70" xfId="4" applyNumberFormat="1" applyFont="1" applyFill="1" applyBorder="1" applyAlignment="1" applyProtection="1">
      <alignment horizontal="center" vertical="center"/>
    </xf>
    <xf numFmtId="0" fontId="38" fillId="0" borderId="71" xfId="4" applyNumberFormat="1" applyFont="1" applyFill="1" applyBorder="1" applyAlignment="1" applyProtection="1">
      <alignment horizontal="center" vertical="center"/>
    </xf>
    <xf numFmtId="0" fontId="39" fillId="14" borderId="54" xfId="4" applyNumberFormat="1" applyFont="1" applyFill="1" applyBorder="1" applyAlignment="1" applyProtection="1">
      <alignment horizontal="center" vertical="center"/>
    </xf>
    <xf numFmtId="0" fontId="39" fillId="14" borderId="80" xfId="4" applyNumberFormat="1" applyFont="1" applyFill="1" applyBorder="1" applyAlignment="1" applyProtection="1">
      <alignment horizontal="center" vertical="center"/>
    </xf>
    <xf numFmtId="0" fontId="39" fillId="14" borderId="57" xfId="4" applyNumberFormat="1" applyFont="1" applyFill="1" applyBorder="1" applyAlignment="1" applyProtection="1">
      <alignment horizontal="center" vertical="center"/>
    </xf>
    <xf numFmtId="0" fontId="38" fillId="2" borderId="59" xfId="4" applyNumberFormat="1" applyFont="1" applyFill="1" applyBorder="1" applyAlignment="1" applyProtection="1">
      <alignment horizontal="center" vertical="center"/>
    </xf>
    <xf numFmtId="0" fontId="38" fillId="9" borderId="78" xfId="4" applyNumberFormat="1" applyFont="1" applyFill="1" applyBorder="1" applyAlignment="1" applyProtection="1">
      <alignment horizontal="center" vertical="center"/>
    </xf>
    <xf numFmtId="0" fontId="38" fillId="2" borderId="64" xfId="4" applyNumberFormat="1" applyFont="1" applyFill="1" applyBorder="1" applyAlignment="1" applyProtection="1">
      <alignment horizontal="center" vertical="center"/>
    </xf>
    <xf numFmtId="0" fontId="38" fillId="9" borderId="48" xfId="4" applyNumberFormat="1" applyFont="1" applyFill="1" applyBorder="1" applyAlignment="1" applyProtection="1">
      <alignment horizontal="center" vertical="center"/>
    </xf>
    <xf numFmtId="0" fontId="38" fillId="2" borderId="74" xfId="4" applyNumberFormat="1" applyFont="1" applyFill="1" applyBorder="1" applyAlignment="1" applyProtection="1">
      <alignment horizontal="center" vertical="center"/>
    </xf>
    <xf numFmtId="0" fontId="38" fillId="2" borderId="76" xfId="4" applyNumberFormat="1" applyFont="1" applyFill="1" applyBorder="1" applyAlignment="1" applyProtection="1">
      <alignment horizontal="center" vertical="center"/>
    </xf>
    <xf numFmtId="0" fontId="38" fillId="0" borderId="78" xfId="4" applyNumberFormat="1" applyFont="1" applyFill="1" applyBorder="1" applyAlignment="1" applyProtection="1">
      <alignment horizontal="center" vertical="center"/>
    </xf>
    <xf numFmtId="0" fontId="38" fillId="2" borderId="79" xfId="4" applyNumberFormat="1" applyFont="1" applyFill="1" applyBorder="1" applyAlignment="1" applyProtection="1">
      <alignment horizontal="center" vertical="center"/>
    </xf>
    <xf numFmtId="0" fontId="38" fillId="0" borderId="81" xfId="4" applyNumberFormat="1" applyFont="1" applyFill="1" applyBorder="1" applyAlignment="1" applyProtection="1">
      <alignment horizontal="center" vertical="center"/>
    </xf>
    <xf numFmtId="0" fontId="38" fillId="0" borderId="69" xfId="4" applyNumberFormat="1" applyFont="1" applyFill="1" applyBorder="1" applyAlignment="1" applyProtection="1">
      <alignment horizontal="center" vertical="center"/>
    </xf>
    <xf numFmtId="0" fontId="39" fillId="14" borderId="82" xfId="4" applyNumberFormat="1" applyFont="1" applyFill="1" applyBorder="1" applyAlignment="1" applyProtection="1">
      <alignment horizontal="center" vertical="center"/>
    </xf>
    <xf numFmtId="0" fontId="39" fillId="14" borderId="55" xfId="4" applyNumberFormat="1" applyFont="1" applyFill="1" applyBorder="1" applyAlignment="1" applyProtection="1">
      <alignment horizontal="center" vertical="center"/>
    </xf>
    <xf numFmtId="0" fontId="38" fillId="9" borderId="83" xfId="4" applyNumberFormat="1" applyFont="1" applyFill="1" applyBorder="1" applyAlignment="1" applyProtection="1">
      <alignment horizontal="center" vertical="center"/>
    </xf>
    <xf numFmtId="0" fontId="38" fillId="2" borderId="60" xfId="4" applyNumberFormat="1" applyFont="1" applyFill="1" applyBorder="1" applyAlignment="1" applyProtection="1">
      <alignment horizontal="center" vertical="center"/>
    </xf>
    <xf numFmtId="0" fontId="38" fillId="0" borderId="76" xfId="0" applyFont="1" applyBorder="1" applyAlignment="1">
      <alignment horizontal="center" vertical="center"/>
    </xf>
    <xf numFmtId="0" fontId="38" fillId="2" borderId="49" xfId="0" applyFont="1" applyFill="1" applyBorder="1" applyAlignment="1">
      <alignment horizontal="center" vertical="center"/>
    </xf>
    <xf numFmtId="0" fontId="38" fillId="0" borderId="47" xfId="0" applyFont="1" applyBorder="1" applyAlignment="1">
      <alignment horizontal="center" vertical="center"/>
    </xf>
    <xf numFmtId="0" fontId="38" fillId="2" borderId="84" xfId="0" applyFont="1" applyFill="1" applyBorder="1" applyAlignment="1">
      <alignment horizontal="center" vertical="center"/>
    </xf>
    <xf numFmtId="0" fontId="38" fillId="9" borderId="47" xfId="0" applyFont="1" applyFill="1" applyBorder="1" applyAlignment="1">
      <alignment horizontal="center" vertical="center"/>
    </xf>
    <xf numFmtId="0" fontId="38" fillId="2" borderId="52" xfId="0" applyFont="1" applyFill="1" applyBorder="1" applyAlignment="1">
      <alignment horizontal="center" vertical="center"/>
    </xf>
    <xf numFmtId="0" fontId="38" fillId="2" borderId="85" xfId="4" applyNumberFormat="1" applyFont="1" applyFill="1" applyBorder="1" applyAlignment="1" applyProtection="1">
      <alignment horizontal="center" vertical="center"/>
    </xf>
    <xf numFmtId="0" fontId="38" fillId="0" borderId="67" xfId="4" applyNumberFormat="1" applyFont="1" applyFill="1" applyBorder="1" applyAlignment="1" applyProtection="1">
      <alignment horizontal="center" vertical="center"/>
    </xf>
    <xf numFmtId="0" fontId="39" fillId="14" borderId="86" xfId="4" applyNumberFormat="1" applyFont="1" applyFill="1" applyBorder="1" applyAlignment="1" applyProtection="1">
      <alignment horizontal="center" vertical="center"/>
    </xf>
    <xf numFmtId="0" fontId="38" fillId="0" borderId="88" xfId="4" applyNumberFormat="1" applyFont="1" applyFill="1" applyBorder="1" applyAlignment="1" applyProtection="1">
      <alignment horizontal="center" vertical="center"/>
    </xf>
    <xf numFmtId="0" fontId="38" fillId="0" borderId="52" xfId="0" applyFont="1" applyBorder="1" applyAlignment="1">
      <alignment horizontal="center" vertical="center"/>
    </xf>
    <xf numFmtId="0" fontId="38" fillId="9" borderId="48" xfId="0" applyFont="1" applyFill="1" applyBorder="1" applyAlignment="1">
      <alignment horizontal="center" vertical="center"/>
    </xf>
    <xf numFmtId="0" fontId="38" fillId="0" borderId="85" xfId="4" applyNumberFormat="1" applyFont="1" applyFill="1" applyBorder="1" applyAlignment="1" applyProtection="1">
      <alignment horizontal="center" vertical="center"/>
    </xf>
    <xf numFmtId="0" fontId="39" fillId="14" borderId="90" xfId="4" applyNumberFormat="1" applyFont="1" applyFill="1" applyBorder="1" applyAlignment="1" applyProtection="1">
      <alignment horizontal="center" vertical="center"/>
    </xf>
    <xf numFmtId="0" fontId="38" fillId="2" borderId="47" xfId="0" applyFont="1" applyFill="1" applyBorder="1" applyAlignment="1">
      <alignment horizontal="center" vertical="center"/>
    </xf>
    <xf numFmtId="0" fontId="38" fillId="2" borderId="88" xfId="4" applyNumberFormat="1" applyFont="1" applyFill="1" applyBorder="1" applyAlignment="1" applyProtection="1">
      <alignment horizontal="center" vertical="center"/>
    </xf>
    <xf numFmtId="0" fontId="38" fillId="2" borderId="62" xfId="4" applyNumberFormat="1" applyFont="1" applyFill="1" applyBorder="1" applyAlignment="1" applyProtection="1">
      <alignment horizontal="center" vertical="center"/>
    </xf>
    <xf numFmtId="0" fontId="38" fillId="2" borderId="93" xfId="0" applyFont="1" applyFill="1" applyBorder="1" applyAlignment="1">
      <alignment horizontal="center" vertical="center"/>
    </xf>
    <xf numFmtId="0" fontId="38" fillId="2" borderId="94" xfId="0" applyFont="1" applyFill="1" applyBorder="1" applyAlignment="1">
      <alignment horizontal="center" vertical="center"/>
    </xf>
    <xf numFmtId="0" fontId="38" fillId="9" borderId="62" xfId="4" applyNumberFormat="1" applyFont="1" applyFill="1" applyBorder="1" applyAlignment="1" applyProtection="1">
      <alignment horizontal="center" vertical="center"/>
    </xf>
    <xf numFmtId="0" fontId="38" fillId="2" borderId="95" xfId="0" applyFont="1" applyFill="1" applyBorder="1" applyAlignment="1">
      <alignment horizontal="center" vertical="center"/>
    </xf>
    <xf numFmtId="0" fontId="38" fillId="9" borderId="64" xfId="4" applyNumberFormat="1" applyFont="1" applyFill="1" applyBorder="1" applyAlignment="1" applyProtection="1">
      <alignment horizontal="center" vertical="center"/>
    </xf>
    <xf numFmtId="0" fontId="38" fillId="2" borderId="0" xfId="0" applyFont="1" applyFill="1" applyAlignment="1">
      <alignment horizontal="center" vertical="center"/>
    </xf>
    <xf numFmtId="0" fontId="38" fillId="2" borderId="67" xfId="4" applyNumberFormat="1" applyFont="1" applyFill="1" applyBorder="1" applyAlignment="1" applyProtection="1">
      <alignment horizontal="center" vertical="center"/>
    </xf>
    <xf numFmtId="0" fontId="38" fillId="2" borderId="96" xfId="0" applyFont="1" applyFill="1" applyBorder="1" applyAlignment="1">
      <alignment horizontal="center" vertical="center"/>
    </xf>
    <xf numFmtId="0" fontId="38" fillId="2" borderId="76" xfId="0" applyFont="1" applyFill="1" applyBorder="1" applyAlignment="1">
      <alignment horizontal="center" vertical="center"/>
    </xf>
    <xf numFmtId="0" fontId="38" fillId="2" borderId="53" xfId="0" applyFont="1" applyFill="1" applyBorder="1" applyAlignment="1">
      <alignment horizontal="center" vertical="center"/>
    </xf>
    <xf numFmtId="0" fontId="38" fillId="2" borderId="48" xfId="0" applyFont="1" applyFill="1" applyBorder="1" applyAlignment="1">
      <alignment horizontal="center" vertical="center"/>
    </xf>
    <xf numFmtId="0" fontId="39" fillId="2" borderId="61" xfId="4" applyNumberFormat="1" applyFont="1" applyFill="1" applyBorder="1" applyAlignment="1" applyProtection="1">
      <alignment horizontal="center" vertical="center"/>
    </xf>
    <xf numFmtId="0" fontId="39" fillId="14" borderId="97" xfId="4" applyNumberFormat="1" applyFont="1" applyFill="1" applyBorder="1" applyAlignment="1" applyProtection="1">
      <alignment horizontal="center" vertical="center"/>
    </xf>
    <xf numFmtId="0" fontId="38" fillId="9" borderId="59" xfId="4" applyNumberFormat="1" applyFont="1" applyFill="1" applyBorder="1" applyAlignment="1" applyProtection="1">
      <alignment horizontal="center" vertical="center"/>
    </xf>
    <xf numFmtId="0" fontId="38" fillId="2" borderId="73" xfId="4" applyNumberFormat="1" applyFont="1" applyFill="1" applyBorder="1" applyAlignment="1" applyProtection="1">
      <alignment horizontal="center" vertical="center"/>
    </xf>
    <xf numFmtId="0" fontId="38" fillId="9" borderId="84" xfId="0" applyFont="1" applyFill="1" applyBorder="1" applyAlignment="1">
      <alignment horizontal="center" vertical="center"/>
    </xf>
    <xf numFmtId="0" fontId="38" fillId="2" borderId="98" xfId="4" applyNumberFormat="1" applyFont="1" applyFill="1" applyBorder="1" applyAlignment="1" applyProtection="1">
      <alignment horizontal="center" vertical="center"/>
    </xf>
    <xf numFmtId="0" fontId="38" fillId="2" borderId="51" xfId="0" applyFont="1" applyFill="1" applyBorder="1" applyAlignment="1">
      <alignment horizontal="center" vertical="center"/>
    </xf>
    <xf numFmtId="0" fontId="38" fillId="0" borderId="99" xfId="4" applyNumberFormat="1" applyFont="1" applyFill="1" applyBorder="1" applyAlignment="1" applyProtection="1">
      <alignment horizontal="center" vertical="center"/>
    </xf>
    <xf numFmtId="0" fontId="38" fillId="2" borderId="70" xfId="4" applyNumberFormat="1" applyFont="1" applyFill="1" applyBorder="1" applyAlignment="1" applyProtection="1">
      <alignment horizontal="center" vertical="center"/>
    </xf>
    <xf numFmtId="0" fontId="39" fillId="14" borderId="100" xfId="4" applyNumberFormat="1" applyFont="1" applyFill="1" applyBorder="1" applyAlignment="1" applyProtection="1">
      <alignment horizontal="center" vertical="center"/>
    </xf>
    <xf numFmtId="0" fontId="39" fillId="14" borderId="101" xfId="4" applyNumberFormat="1" applyFont="1" applyFill="1" applyBorder="1" applyAlignment="1" applyProtection="1">
      <alignment horizontal="center" vertical="center"/>
    </xf>
    <xf numFmtId="0" fontId="38" fillId="2" borderId="102" xfId="4" applyNumberFormat="1" applyFont="1" applyFill="1" applyBorder="1" applyAlignment="1" applyProtection="1">
      <alignment horizontal="center" vertical="center"/>
    </xf>
    <xf numFmtId="0" fontId="38" fillId="9" borderId="76" xfId="4" applyNumberFormat="1" applyFont="1" applyFill="1" applyBorder="1" applyAlignment="1" applyProtection="1">
      <alignment horizontal="center" vertical="center"/>
    </xf>
    <xf numFmtId="0" fontId="38" fillId="2" borderId="102" xfId="0" applyFont="1" applyFill="1" applyBorder="1" applyAlignment="1">
      <alignment horizontal="center" vertical="center"/>
    </xf>
    <xf numFmtId="0" fontId="38" fillId="2" borderId="83" xfId="4" applyNumberFormat="1" applyFont="1" applyFill="1" applyBorder="1" applyAlignment="1" applyProtection="1">
      <alignment horizontal="center" vertical="center"/>
    </xf>
    <xf numFmtId="0" fontId="38" fillId="0" borderId="84" xfId="4" applyNumberFormat="1" applyFont="1" applyFill="1" applyBorder="1" applyAlignment="1" applyProtection="1">
      <alignment horizontal="center" vertical="center"/>
    </xf>
    <xf numFmtId="0" fontId="38" fillId="0" borderId="103" xfId="0" applyFont="1" applyBorder="1" applyAlignment="1">
      <alignment horizontal="center" vertical="center"/>
    </xf>
    <xf numFmtId="0" fontId="39" fillId="2" borderId="85" xfId="4" applyNumberFormat="1" applyFont="1" applyFill="1" applyBorder="1" applyAlignment="1" applyProtection="1">
      <alignment horizontal="center" vertical="center"/>
    </xf>
    <xf numFmtId="0" fontId="38" fillId="2" borderId="6" xfId="4" applyNumberFormat="1" applyFont="1" applyFill="1" applyBorder="1" applyAlignment="1" applyProtection="1">
      <alignment horizontal="center" vertical="center"/>
    </xf>
    <xf numFmtId="0" fontId="38" fillId="0" borderId="86" xfId="4" applyNumberFormat="1" applyFont="1" applyFill="1" applyBorder="1" applyAlignment="1" applyProtection="1">
      <alignment horizontal="right" vertical="center"/>
    </xf>
    <xf numFmtId="0" fontId="39" fillId="14" borderId="104" xfId="4" applyNumberFormat="1" applyFont="1" applyFill="1" applyBorder="1" applyAlignment="1" applyProtection="1">
      <alignment horizontal="center" vertical="center"/>
    </xf>
    <xf numFmtId="0" fontId="38" fillId="2" borderId="83" xfId="0" applyFont="1" applyFill="1" applyBorder="1" applyAlignment="1">
      <alignment horizontal="center" vertical="center"/>
    </xf>
    <xf numFmtId="0" fontId="38" fillId="0" borderId="48" xfId="0" applyFont="1" applyBorder="1" applyAlignment="1">
      <alignment horizontal="center" vertical="center"/>
    </xf>
    <xf numFmtId="0" fontId="38" fillId="2" borderId="105" xfId="4" applyNumberFormat="1" applyFont="1" applyFill="1" applyBorder="1" applyAlignment="1" applyProtection="1">
      <alignment horizontal="center" vertical="center"/>
    </xf>
    <xf numFmtId="0" fontId="38" fillId="0" borderId="61" xfId="0" applyFont="1" applyBorder="1" applyAlignment="1">
      <alignment horizontal="center" vertical="center"/>
    </xf>
    <xf numFmtId="0" fontId="38" fillId="0" borderId="64" xfId="0" applyFont="1" applyBorder="1" applyAlignment="1">
      <alignment horizontal="center" vertical="center"/>
    </xf>
    <xf numFmtId="0" fontId="38" fillId="2" borderId="103" xfId="0" applyFont="1" applyFill="1" applyBorder="1" applyAlignment="1">
      <alignment horizontal="center" vertical="center"/>
    </xf>
    <xf numFmtId="0" fontId="38" fillId="2" borderId="106" xfId="0" applyFont="1" applyFill="1" applyBorder="1" applyAlignment="1">
      <alignment horizontal="center" vertical="center"/>
    </xf>
    <xf numFmtId="0" fontId="38" fillId="2" borderId="5" xfId="0" applyFont="1" applyFill="1" applyBorder="1" applyAlignment="1">
      <alignment horizontal="center" vertical="center"/>
    </xf>
    <xf numFmtId="0" fontId="38" fillId="2" borderId="107" xfId="4" applyNumberFormat="1" applyFont="1" applyFill="1" applyBorder="1" applyAlignment="1" applyProtection="1">
      <alignment horizontal="center" vertical="center"/>
    </xf>
    <xf numFmtId="0" fontId="38" fillId="0" borderId="108" xfId="4" applyNumberFormat="1" applyFont="1" applyFill="1" applyBorder="1" applyAlignment="1" applyProtection="1">
      <alignment horizontal="center" vertical="center"/>
    </xf>
    <xf numFmtId="0" fontId="39" fillId="14" borderId="109" xfId="4" applyNumberFormat="1" applyFont="1" applyFill="1" applyBorder="1" applyAlignment="1" applyProtection="1">
      <alignment horizontal="center" vertical="center"/>
    </xf>
    <xf numFmtId="0" fontId="46" fillId="14" borderId="104" xfId="4" applyNumberFormat="1" applyFont="1" applyFill="1" applyBorder="1" applyAlignment="1" applyProtection="1">
      <alignment horizontal="center" vertical="center"/>
    </xf>
    <xf numFmtId="0" fontId="38" fillId="0" borderId="59" xfId="4" applyNumberFormat="1" applyFont="1" applyFill="1" applyBorder="1" applyAlignment="1" applyProtection="1">
      <alignment horizontal="center" vertical="center"/>
    </xf>
    <xf numFmtId="0" fontId="47" fillId="0" borderId="105" xfId="4" applyNumberFormat="1" applyFont="1" applyFill="1" applyBorder="1" applyAlignment="1" applyProtection="1">
      <alignment horizontal="center" vertical="center"/>
    </xf>
    <xf numFmtId="0" fontId="38" fillId="0" borderId="94" xfId="0" applyFont="1" applyBorder="1" applyAlignment="1">
      <alignment horizontal="center" vertical="center"/>
    </xf>
    <xf numFmtId="0" fontId="38" fillId="0" borderId="88" xfId="0" applyFont="1" applyBorder="1" applyAlignment="1">
      <alignment horizontal="center" vertical="center"/>
    </xf>
    <xf numFmtId="0" fontId="47" fillId="0" borderId="5" xfId="0" applyFont="1" applyBorder="1" applyAlignment="1">
      <alignment horizontal="center" vertical="center"/>
    </xf>
    <xf numFmtId="0" fontId="47" fillId="0" borderId="73" xfId="4" applyNumberFormat="1" applyFont="1" applyFill="1" applyBorder="1" applyAlignment="1" applyProtection="1">
      <alignment horizontal="center" vertical="center"/>
    </xf>
    <xf numFmtId="0" fontId="39" fillId="14" borderId="34" xfId="4" applyNumberFormat="1" applyFont="1" applyFill="1" applyBorder="1" applyAlignment="1" applyProtection="1">
      <alignment horizontal="center" vertical="center"/>
    </xf>
    <xf numFmtId="0" fontId="38" fillId="2" borderId="110" xfId="4" applyNumberFormat="1" applyFont="1" applyFill="1" applyBorder="1" applyAlignment="1" applyProtection="1">
      <alignment horizontal="center" vertical="center"/>
    </xf>
    <xf numFmtId="0" fontId="39" fillId="2" borderId="60" xfId="4" applyNumberFormat="1" applyFont="1" applyFill="1" applyBorder="1" applyAlignment="1" applyProtection="1">
      <alignment horizontal="center" vertical="center"/>
    </xf>
    <xf numFmtId="0" fontId="38" fillId="0" borderId="93" xfId="0" applyFont="1" applyBorder="1" applyAlignment="1">
      <alignment horizontal="center" vertical="center"/>
    </xf>
    <xf numFmtId="0" fontId="38" fillId="2" borderId="105" xfId="0" applyFont="1" applyFill="1" applyBorder="1" applyAlignment="1">
      <alignment horizontal="center" vertical="center"/>
    </xf>
    <xf numFmtId="0" fontId="38" fillId="2" borderId="111" xfId="4" applyNumberFormat="1" applyFont="1" applyFill="1" applyBorder="1" applyAlignment="1" applyProtection="1">
      <alignment horizontal="center" vertical="center"/>
    </xf>
    <xf numFmtId="0" fontId="39" fillId="2" borderId="5" xfId="4" applyNumberFormat="1" applyFont="1" applyFill="1" applyBorder="1" applyAlignment="1" applyProtection="1">
      <alignment horizontal="center" vertical="center"/>
    </xf>
    <xf numFmtId="0" fontId="38" fillId="2" borderId="108" xfId="4" applyNumberFormat="1" applyFont="1" applyFill="1" applyBorder="1" applyAlignment="1" applyProtection="1">
      <alignment horizontal="center" vertical="center"/>
    </xf>
    <xf numFmtId="0" fontId="38" fillId="2" borderId="113" xfId="4" applyNumberFormat="1" applyFont="1" applyFill="1" applyBorder="1" applyAlignment="1" applyProtection="1">
      <alignment horizontal="center" vertical="center"/>
    </xf>
    <xf numFmtId="0" fontId="38" fillId="0" borderId="59" xfId="0" applyFont="1" applyBorder="1" applyAlignment="1">
      <alignment horizontal="center" vertical="center"/>
    </xf>
    <xf numFmtId="0" fontId="38" fillId="2" borderId="114" xfId="0" applyFont="1" applyFill="1" applyBorder="1" applyAlignment="1">
      <alignment horizontal="center" vertical="center"/>
    </xf>
    <xf numFmtId="0" fontId="38" fillId="0" borderId="74" xfId="4" applyNumberFormat="1" applyFont="1" applyFill="1" applyBorder="1" applyAlignment="1" applyProtection="1">
      <alignment horizontal="center" vertical="center"/>
    </xf>
    <xf numFmtId="0" fontId="38" fillId="2" borderId="84" xfId="4" applyNumberFormat="1" applyFont="1" applyFill="1" applyBorder="1" applyAlignment="1" applyProtection="1">
      <alignment horizontal="center" vertical="center"/>
    </xf>
    <xf numFmtId="0" fontId="45" fillId="2" borderId="60" xfId="4" applyNumberFormat="1" applyFont="1" applyFill="1" applyBorder="1" applyAlignment="1" applyProtection="1">
      <alignment horizontal="center" vertical="center"/>
    </xf>
    <xf numFmtId="0" fontId="38" fillId="2" borderId="53" xfId="4" applyNumberFormat="1" applyFont="1" applyFill="1" applyBorder="1" applyAlignment="1" applyProtection="1">
      <alignment horizontal="center" vertical="center"/>
    </xf>
    <xf numFmtId="0" fontId="38" fillId="2" borderId="115" xfId="4" applyNumberFormat="1" applyFont="1" applyFill="1" applyBorder="1" applyAlignment="1" applyProtection="1">
      <alignment horizontal="center" vertical="center"/>
    </xf>
    <xf numFmtId="0" fontId="38" fillId="0" borderId="107" xfId="4" applyNumberFormat="1" applyFont="1" applyFill="1" applyBorder="1" applyAlignment="1" applyProtection="1">
      <alignment horizontal="center" vertical="center"/>
    </xf>
    <xf numFmtId="0" fontId="39" fillId="27" borderId="97" xfId="4" applyNumberFormat="1" applyFont="1" applyFill="1" applyBorder="1" applyAlignment="1" applyProtection="1">
      <alignment horizontal="center" vertical="center"/>
    </xf>
    <xf numFmtId="0" fontId="39" fillId="27" borderId="43" xfId="4" applyNumberFormat="1" applyFont="1" applyFill="1" applyBorder="1" applyAlignment="1" applyProtection="1">
      <alignment horizontal="center" vertical="center"/>
    </xf>
    <xf numFmtId="0" fontId="43" fillId="27" borderId="43" xfId="4" applyNumberFormat="1" applyFont="1" applyFill="1" applyBorder="1" applyAlignment="1" applyProtection="1">
      <alignment horizontal="center" vertical="center"/>
    </xf>
    <xf numFmtId="0" fontId="38" fillId="2" borderId="47" xfId="4" applyNumberFormat="1" applyFont="1" applyFill="1" applyBorder="1" applyAlignment="1" applyProtection="1">
      <alignment horizontal="center" vertical="center"/>
    </xf>
    <xf numFmtId="0" fontId="38" fillId="2" borderId="62" xfId="4" quotePrefix="1" applyNumberFormat="1" applyFont="1" applyFill="1" applyBorder="1" applyAlignment="1" applyProtection="1">
      <alignment horizontal="center" vertical="center"/>
    </xf>
    <xf numFmtId="3" fontId="38" fillId="2" borderId="48" xfId="1" quotePrefix="1" applyNumberFormat="1" applyFont="1" applyFill="1" applyBorder="1" applyAlignment="1">
      <alignment horizontal="center" vertical="center"/>
    </xf>
    <xf numFmtId="0" fontId="41" fillId="0" borderId="74" xfId="4" applyNumberFormat="1" applyFont="1" applyFill="1" applyBorder="1" applyAlignment="1" applyProtection="1">
      <alignment horizontal="center" vertical="center"/>
    </xf>
    <xf numFmtId="3" fontId="38" fillId="0" borderId="81" xfId="4" quotePrefix="1" applyNumberFormat="1" applyFont="1" applyFill="1" applyBorder="1" applyAlignment="1" applyProtection="1">
      <alignment horizontal="center" vertical="center"/>
    </xf>
    <xf numFmtId="3" fontId="38" fillId="0" borderId="85" xfId="4" applyNumberFormat="1" applyFont="1" applyFill="1" applyBorder="1" applyAlignment="1" applyProtection="1">
      <alignment horizontal="center" vertical="center"/>
    </xf>
    <xf numFmtId="0" fontId="38" fillId="0" borderId="107" xfId="4" quotePrefix="1" applyNumberFormat="1" applyFont="1" applyFill="1" applyBorder="1" applyAlignment="1" applyProtection="1">
      <alignment horizontal="center" vertical="center"/>
    </xf>
    <xf numFmtId="0" fontId="38" fillId="2" borderId="69" xfId="4" quotePrefix="1" applyNumberFormat="1" applyFont="1" applyFill="1" applyBorder="1" applyAlignment="1" applyProtection="1">
      <alignment horizontal="center" vertical="center"/>
    </xf>
    <xf numFmtId="3" fontId="38" fillId="9" borderId="70" xfId="1" applyNumberFormat="1" applyFont="1" applyFill="1" applyBorder="1" applyAlignment="1">
      <alignment horizontal="center" vertical="center"/>
    </xf>
    <xf numFmtId="0" fontId="3" fillId="2" borderId="0" xfId="0" applyFont="1" applyFill="1" applyAlignment="1">
      <alignment horizontal="left" indent="1"/>
    </xf>
    <xf numFmtId="0" fontId="30" fillId="10" borderId="125" xfId="0" applyFont="1" applyFill="1" applyBorder="1" applyAlignment="1">
      <alignment horizontal="left" indent="1"/>
    </xf>
    <xf numFmtId="0" fontId="3" fillId="2" borderId="10" xfId="0" applyFont="1" applyFill="1" applyBorder="1"/>
    <xf numFmtId="0" fontId="3" fillId="2" borderId="126" xfId="0" applyFont="1" applyFill="1" applyBorder="1"/>
    <xf numFmtId="0" fontId="3" fillId="2" borderId="126" xfId="0" applyFont="1" applyFill="1" applyBorder="1" applyAlignment="1">
      <alignment horizontal="left" indent="1"/>
    </xf>
    <xf numFmtId="0" fontId="3" fillId="2" borderId="127" xfId="0" applyFont="1" applyFill="1" applyBorder="1"/>
    <xf numFmtId="0" fontId="3" fillId="2" borderId="128" xfId="0" applyFont="1" applyFill="1" applyBorder="1"/>
    <xf numFmtId="0" fontId="3" fillId="2" borderId="129" xfId="0" applyFont="1" applyFill="1" applyBorder="1"/>
    <xf numFmtId="0" fontId="3" fillId="2" borderId="130" xfId="0" applyFont="1" applyFill="1" applyBorder="1"/>
    <xf numFmtId="0" fontId="3" fillId="2" borderId="131" xfId="0" applyFont="1" applyFill="1" applyBorder="1"/>
    <xf numFmtId="0" fontId="3" fillId="2" borderId="132" xfId="0" applyFont="1" applyFill="1" applyBorder="1"/>
    <xf numFmtId="0" fontId="30" fillId="10" borderId="0" xfId="0" applyFont="1" applyFill="1"/>
    <xf numFmtId="0" fontId="30" fillId="10" borderId="126" xfId="0" applyFont="1" applyFill="1" applyBorder="1"/>
    <xf numFmtId="0" fontId="30" fillId="10" borderId="126" xfId="0" applyFont="1" applyFill="1" applyBorder="1" applyAlignment="1">
      <alignment horizontal="left" indent="1"/>
    </xf>
    <xf numFmtId="0" fontId="30" fillId="10" borderId="130" xfId="0" applyFont="1" applyFill="1" applyBorder="1"/>
    <xf numFmtId="0" fontId="30" fillId="10" borderId="132" xfId="0" applyFont="1" applyFill="1" applyBorder="1"/>
    <xf numFmtId="0" fontId="29" fillId="18" borderId="126" xfId="0" applyFont="1" applyFill="1" applyBorder="1" applyAlignment="1">
      <alignment horizontal="left" indent="1"/>
    </xf>
    <xf numFmtId="0" fontId="30" fillId="10" borderId="127" xfId="0" applyFont="1" applyFill="1" applyBorder="1"/>
    <xf numFmtId="0" fontId="30" fillId="10" borderId="128" xfId="0" applyFont="1" applyFill="1" applyBorder="1"/>
    <xf numFmtId="0" fontId="3" fillId="2" borderId="1" xfId="0" applyFont="1" applyFill="1" applyBorder="1"/>
    <xf numFmtId="0" fontId="3" fillId="2" borderId="11" xfId="0" applyFont="1" applyFill="1" applyBorder="1"/>
    <xf numFmtId="0" fontId="3" fillId="2" borderId="133" xfId="0" applyFont="1" applyFill="1" applyBorder="1"/>
    <xf numFmtId="0" fontId="3" fillId="2" borderId="133" xfId="0" applyFont="1" applyFill="1" applyBorder="1" applyAlignment="1">
      <alignment horizontal="left" indent="1"/>
    </xf>
    <xf numFmtId="0" fontId="2" fillId="2" borderId="135" xfId="0" applyFont="1" applyFill="1" applyBorder="1"/>
    <xf numFmtId="0" fontId="2" fillId="2" borderId="103" xfId="0" applyFont="1" applyFill="1" applyBorder="1" applyAlignment="1">
      <alignment horizontal="right"/>
    </xf>
    <xf numFmtId="0" fontId="2" fillId="8" borderId="135" xfId="0" applyFont="1" applyFill="1" applyBorder="1" applyAlignment="1">
      <alignment horizontal="right"/>
    </xf>
    <xf numFmtId="0" fontId="2" fillId="8" borderId="125" xfId="0" applyFont="1" applyFill="1" applyBorder="1" applyAlignment="1">
      <alignment horizontal="right"/>
    </xf>
    <xf numFmtId="0" fontId="2" fillId="10" borderId="103" xfId="0" applyFont="1" applyFill="1" applyBorder="1" applyAlignment="1">
      <alignment horizontal="right"/>
    </xf>
    <xf numFmtId="0" fontId="2" fillId="10" borderId="125" xfId="0" applyFont="1" applyFill="1" applyBorder="1" applyAlignment="1">
      <alignment horizontal="right"/>
    </xf>
    <xf numFmtId="0" fontId="3" fillId="28" borderId="0" xfId="0" applyFont="1" applyFill="1"/>
    <xf numFmtId="0" fontId="3" fillId="28" borderId="0" xfId="0" applyFont="1" applyFill="1" applyAlignment="1">
      <alignment horizontal="right"/>
    </xf>
    <xf numFmtId="0" fontId="3" fillId="28" borderId="10" xfId="0" applyFont="1" applyFill="1" applyBorder="1" applyAlignment="1">
      <alignment horizontal="right"/>
    </xf>
    <xf numFmtId="0" fontId="3" fillId="28" borderId="136" xfId="0" applyFont="1" applyFill="1" applyBorder="1"/>
    <xf numFmtId="0" fontId="2" fillId="28" borderId="1" xfId="0" applyFont="1" applyFill="1" applyBorder="1"/>
    <xf numFmtId="0" fontId="2" fillId="28" borderId="1" xfId="0" applyFont="1" applyFill="1" applyBorder="1" applyAlignment="1">
      <alignment horizontal="right"/>
    </xf>
    <xf numFmtId="0" fontId="2" fillId="8" borderId="1" xfId="0" applyFont="1" applyFill="1" applyBorder="1" applyAlignment="1">
      <alignment horizontal="right"/>
    </xf>
    <xf numFmtId="0" fontId="2" fillId="8" borderId="137" xfId="0" applyFont="1" applyFill="1" applyBorder="1" applyAlignment="1">
      <alignment horizontal="right"/>
    </xf>
    <xf numFmtId="0" fontId="2" fillId="10" borderId="11" xfId="0" applyFont="1" applyFill="1" applyBorder="1" applyAlignment="1">
      <alignment horizontal="right"/>
    </xf>
    <xf numFmtId="0" fontId="2" fillId="10" borderId="1" xfId="0" applyFont="1" applyFill="1" applyBorder="1" applyAlignment="1">
      <alignment horizontal="right"/>
    </xf>
    <xf numFmtId="0" fontId="2" fillId="28" borderId="11" xfId="0" applyFont="1" applyFill="1" applyBorder="1" applyAlignment="1">
      <alignment horizontal="right"/>
    </xf>
    <xf numFmtId="0" fontId="2" fillId="28" borderId="139" xfId="0" applyFont="1" applyFill="1" applyBorder="1"/>
    <xf numFmtId="0" fontId="3" fillId="0" borderId="0" xfId="0" applyFont="1"/>
    <xf numFmtId="0" fontId="3" fillId="0" borderId="0" xfId="0" applyFont="1" applyAlignment="1">
      <alignment horizontal="right"/>
    </xf>
    <xf numFmtId="0" fontId="3" fillId="0" borderId="10" xfId="0" applyFont="1" applyBorder="1"/>
    <xf numFmtId="0" fontId="4" fillId="0" borderId="140" xfId="0" applyFont="1" applyBorder="1"/>
    <xf numFmtId="14" fontId="3" fillId="0" borderId="0" xfId="0" quotePrefix="1" applyNumberFormat="1" applyFont="1" applyAlignment="1">
      <alignment horizontal="right"/>
    </xf>
    <xf numFmtId="14" fontId="3" fillId="0" borderId="0" xfId="0" applyNumberFormat="1" applyFont="1" applyAlignment="1">
      <alignment horizontal="right"/>
    </xf>
    <xf numFmtId="0" fontId="3" fillId="0" borderId="10" xfId="0" applyFont="1" applyBorder="1" applyAlignment="1">
      <alignment horizontal="right"/>
    </xf>
    <xf numFmtId="0" fontId="25" fillId="0" borderId="136" xfId="0" applyFont="1" applyBorder="1"/>
    <xf numFmtId="0" fontId="30" fillId="10" borderId="136" xfId="0" applyFont="1" applyFill="1" applyBorder="1"/>
    <xf numFmtId="0" fontId="3" fillId="0" borderId="136" xfId="0" applyFont="1" applyBorder="1"/>
    <xf numFmtId="0" fontId="34" fillId="0" borderId="140" xfId="0" applyFont="1" applyBorder="1"/>
    <xf numFmtId="0" fontId="30" fillId="10" borderId="10" xfId="0" applyFont="1" applyFill="1" applyBorder="1"/>
    <xf numFmtId="14" fontId="33" fillId="0" borderId="0" xfId="0" quotePrefix="1" applyNumberFormat="1" applyFont="1" applyAlignment="1">
      <alignment horizontal="right"/>
    </xf>
    <xf numFmtId="0" fontId="48" fillId="0" borderId="136" xfId="0" applyFont="1" applyBorder="1"/>
    <xf numFmtId="0" fontId="2" fillId="0" borderId="136" xfId="0" applyFont="1" applyBorder="1"/>
    <xf numFmtId="0" fontId="4" fillId="0" borderId="136" xfId="0" applyFont="1" applyBorder="1"/>
    <xf numFmtId="0" fontId="49" fillId="0" borderId="1" xfId="0" applyFont="1" applyBorder="1"/>
    <xf numFmtId="0" fontId="49" fillId="0" borderId="11" xfId="0" applyFont="1" applyBorder="1"/>
    <xf numFmtId="0" fontId="30" fillId="10" borderId="1" xfId="0" applyFont="1" applyFill="1" applyBorder="1"/>
    <xf numFmtId="0" fontId="4" fillId="0" borderId="140" xfId="0" applyFont="1" applyBorder="1" applyAlignment="1">
      <alignment horizontal="right"/>
    </xf>
    <xf numFmtId="0" fontId="30" fillId="10" borderId="10" xfId="0" applyFont="1" applyFill="1" applyBorder="1" applyAlignment="1">
      <alignment horizontal="right"/>
    </xf>
    <xf numFmtId="2" fontId="4" fillId="0" borderId="140" xfId="0" applyNumberFormat="1" applyFont="1" applyBorder="1"/>
    <xf numFmtId="2" fontId="4" fillId="0" borderId="141" xfId="0" applyNumberFormat="1" applyFont="1" applyBorder="1"/>
    <xf numFmtId="0" fontId="3" fillId="0" borderId="1" xfId="0" applyFont="1" applyBorder="1"/>
    <xf numFmtId="0" fontId="3" fillId="0" borderId="1" xfId="0" applyFont="1" applyBorder="1" applyAlignment="1">
      <alignment horizontal="right"/>
    </xf>
    <xf numFmtId="0" fontId="3" fillId="0" borderId="11" xfId="0" applyFont="1" applyBorder="1"/>
    <xf numFmtId="2" fontId="4" fillId="0" borderId="137" xfId="0" applyNumberFormat="1" applyFont="1" applyBorder="1"/>
    <xf numFmtId="0" fontId="30" fillId="10" borderId="142" xfId="0" applyFont="1" applyFill="1" applyBorder="1"/>
    <xf numFmtId="0" fontId="30" fillId="10" borderId="139" xfId="0" applyFont="1" applyFill="1" applyBorder="1" applyAlignment="1">
      <alignment horizontal="right"/>
    </xf>
    <xf numFmtId="0" fontId="3" fillId="0" borderId="139" xfId="0" applyFont="1" applyBorder="1"/>
    <xf numFmtId="2" fontId="34" fillId="0" borderId="140" xfId="0" applyNumberFormat="1" applyFont="1" applyBorder="1"/>
    <xf numFmtId="2" fontId="34" fillId="0" borderId="137" xfId="0" applyNumberFormat="1" applyFont="1" applyBorder="1"/>
    <xf numFmtId="0" fontId="30" fillId="10" borderId="11" xfId="0" applyFont="1" applyFill="1" applyBorder="1"/>
    <xf numFmtId="0" fontId="3" fillId="0" borderId="11" xfId="0" applyFont="1" applyBorder="1" applyAlignment="1">
      <alignment horizontal="right"/>
    </xf>
    <xf numFmtId="0" fontId="3" fillId="10" borderId="136" xfId="0" applyFont="1" applyFill="1" applyBorder="1"/>
    <xf numFmtId="2" fontId="4" fillId="0" borderId="138" xfId="0" applyNumberFormat="1" applyFont="1" applyBorder="1"/>
    <xf numFmtId="165" fontId="3" fillId="0" borderId="1" xfId="0" applyNumberFormat="1" applyFont="1" applyBorder="1" applyAlignment="1">
      <alignment horizontal="right"/>
    </xf>
    <xf numFmtId="0" fontId="3" fillId="0" borderId="122" xfId="0" applyFont="1" applyBorder="1"/>
    <xf numFmtId="0" fontId="2" fillId="0" borderId="0" xfId="0" applyFont="1" applyAlignment="1">
      <alignment horizontal="right"/>
    </xf>
    <xf numFmtId="0" fontId="3" fillId="10" borderId="0" xfId="0" applyFont="1" applyFill="1" applyAlignment="1">
      <alignment horizontal="right"/>
    </xf>
    <xf numFmtId="0" fontId="48" fillId="0" borderId="136" xfId="0" applyFont="1" applyBorder="1" applyAlignment="1">
      <alignment horizontal="left"/>
    </xf>
    <xf numFmtId="0" fontId="3" fillId="0" borderId="136" xfId="0" applyFont="1" applyBorder="1" applyAlignment="1">
      <alignment horizontal="left"/>
    </xf>
    <xf numFmtId="0" fontId="4" fillId="0" borderId="0" xfId="0" applyFont="1"/>
    <xf numFmtId="0" fontId="2" fillId="0" borderId="0" xfId="0" applyFont="1"/>
    <xf numFmtId="0" fontId="30" fillId="0" borderId="0" xfId="0" applyFont="1" applyProtection="1">
      <protection locked="0"/>
    </xf>
    <xf numFmtId="3" fontId="3" fillId="0" borderId="0" xfId="0" applyNumberFormat="1" applyFont="1"/>
    <xf numFmtId="0" fontId="2" fillId="0" borderId="1" xfId="0" applyFont="1" applyBorder="1" applyAlignment="1">
      <alignment horizontal="right"/>
    </xf>
    <xf numFmtId="0" fontId="2" fillId="0" borderId="0" xfId="0" applyFont="1" applyAlignment="1">
      <alignment horizontal="right" vertical="center"/>
    </xf>
    <xf numFmtId="0" fontId="2" fillId="0" borderId="0" xfId="0" quotePrefix="1" applyFont="1" applyAlignment="1">
      <alignment horizontal="right" vertical="center"/>
    </xf>
    <xf numFmtId="0" fontId="30" fillId="8" borderId="0" xfId="0" applyFont="1" applyFill="1" applyAlignment="1">
      <alignment horizontal="right"/>
    </xf>
    <xf numFmtId="0" fontId="3" fillId="0" borderId="0" xfId="0" applyFont="1" applyAlignment="1">
      <alignment horizontal="left"/>
    </xf>
    <xf numFmtId="0" fontId="7" fillId="0" borderId="0" xfId="0" applyFont="1"/>
    <xf numFmtId="0" fontId="3" fillId="0" borderId="0" xfId="0" quotePrefix="1" applyFont="1" applyAlignment="1">
      <alignment horizontal="right"/>
    </xf>
    <xf numFmtId="0" fontId="3" fillId="0" borderId="0" xfId="0" applyFont="1" applyAlignment="1">
      <alignment vertical="center"/>
    </xf>
    <xf numFmtId="0" fontId="31" fillId="0" borderId="0" xfId="0" applyFont="1" applyAlignment="1">
      <alignment horizontal="right"/>
    </xf>
    <xf numFmtId="0" fontId="31" fillId="0" borderId="0" xfId="0" applyFont="1"/>
    <xf numFmtId="0" fontId="52" fillId="2" borderId="0" xfId="0" applyFont="1" applyFill="1"/>
    <xf numFmtId="0" fontId="53" fillId="2" borderId="0" xfId="0" applyFont="1" applyFill="1"/>
    <xf numFmtId="0" fontId="54" fillId="2" borderId="0" xfId="0" applyFont="1" applyFill="1"/>
    <xf numFmtId="0" fontId="55" fillId="2" borderId="0" xfId="0" applyFont="1" applyFill="1" applyAlignment="1">
      <alignment vertical="center"/>
    </xf>
    <xf numFmtId="0" fontId="52" fillId="2" borderId="0" xfId="0" applyFont="1" applyFill="1" applyAlignment="1">
      <alignment vertical="center"/>
    </xf>
    <xf numFmtId="0" fontId="55" fillId="2" borderId="0" xfId="0" applyFont="1" applyFill="1" applyAlignment="1">
      <alignment horizontal="right" vertical="center"/>
    </xf>
    <xf numFmtId="0" fontId="55" fillId="2" borderId="15" xfId="0" applyFont="1" applyFill="1" applyBorder="1"/>
    <xf numFmtId="0" fontId="55" fillId="10" borderId="15" xfId="0" applyFont="1" applyFill="1" applyBorder="1" applyAlignment="1">
      <alignment horizontal="right"/>
    </xf>
    <xf numFmtId="0" fontId="55" fillId="8" borderId="15" xfId="0" applyFont="1" applyFill="1" applyBorder="1" applyAlignment="1">
      <alignment horizontal="right"/>
    </xf>
    <xf numFmtId="0" fontId="52" fillId="0" borderId="0" xfId="0" applyFont="1"/>
    <xf numFmtId="0" fontId="55" fillId="2" borderId="1" xfId="0" applyFont="1" applyFill="1" applyBorder="1" applyAlignment="1">
      <alignment vertical="center"/>
    </xf>
    <xf numFmtId="0" fontId="52" fillId="10" borderId="0" xfId="0" applyFont="1" applyFill="1"/>
    <xf numFmtId="0" fontId="52" fillId="8" borderId="0" xfId="0" applyFont="1" applyFill="1"/>
    <xf numFmtId="0" fontId="56" fillId="2" borderId="126" xfId="0" applyFont="1" applyFill="1" applyBorder="1" applyAlignment="1">
      <alignment vertical="center"/>
    </xf>
    <xf numFmtId="0" fontId="57" fillId="8" borderId="0" xfId="0" applyFont="1" applyFill="1" applyAlignment="1">
      <alignment vertical="center"/>
    </xf>
    <xf numFmtId="0" fontId="52" fillId="2" borderId="1" xfId="0" applyFont="1" applyFill="1" applyBorder="1"/>
    <xf numFmtId="0" fontId="52" fillId="10" borderId="1" xfId="0" applyFont="1" applyFill="1" applyBorder="1"/>
    <xf numFmtId="0" fontId="52" fillId="8" borderId="1" xfId="0" applyFont="1" applyFill="1" applyBorder="1"/>
    <xf numFmtId="0" fontId="52" fillId="10" borderId="0" xfId="0" applyFont="1" applyFill="1" applyAlignment="1">
      <alignment vertical="center"/>
    </xf>
    <xf numFmtId="0" fontId="55" fillId="2" borderId="0" xfId="0" applyFont="1" applyFill="1"/>
    <xf numFmtId="0" fontId="55" fillId="10" borderId="0" xfId="0" applyFont="1" applyFill="1"/>
    <xf numFmtId="0" fontId="55" fillId="8" borderId="0" xfId="0" applyFont="1" applyFill="1"/>
    <xf numFmtId="0" fontId="55" fillId="2" borderId="1" xfId="0" applyFont="1" applyFill="1" applyBorder="1"/>
    <xf numFmtId="0" fontId="58" fillId="2" borderId="15" xfId="0" applyFont="1" applyFill="1" applyBorder="1" applyAlignment="1">
      <alignment horizontal="right"/>
    </xf>
    <xf numFmtId="166" fontId="58" fillId="2" borderId="0" xfId="0" applyNumberFormat="1" applyFont="1" applyFill="1"/>
    <xf numFmtId="0" fontId="52" fillId="2" borderId="13" xfId="0" applyFont="1" applyFill="1" applyBorder="1"/>
    <xf numFmtId="0" fontId="59" fillId="2" borderId="0" xfId="0" applyFont="1" applyFill="1"/>
    <xf numFmtId="0" fontId="59" fillId="2" borderId="144" xfId="0" applyFont="1" applyFill="1" applyBorder="1" applyAlignment="1">
      <alignment horizontal="right"/>
    </xf>
    <xf numFmtId="166" fontId="58" fillId="2" borderId="144" xfId="0" applyNumberFormat="1" applyFont="1" applyFill="1" applyBorder="1"/>
    <xf numFmtId="0" fontId="52" fillId="30" borderId="13" xfId="0" applyFont="1" applyFill="1" applyBorder="1"/>
    <xf numFmtId="0" fontId="59" fillId="31" borderId="0" xfId="0" applyFont="1" applyFill="1"/>
    <xf numFmtId="0" fontId="56" fillId="32" borderId="0" xfId="0" quotePrefix="1" applyFont="1" applyFill="1" applyAlignment="1">
      <alignment horizontal="right"/>
    </xf>
    <xf numFmtId="0" fontId="56" fillId="33" borderId="0" xfId="0" applyFont="1" applyFill="1"/>
    <xf numFmtId="0" fontId="59" fillId="30" borderId="0" xfId="0" applyFont="1" applyFill="1"/>
    <xf numFmtId="0" fontId="56" fillId="2" borderId="0" xfId="0" applyFont="1" applyFill="1"/>
    <xf numFmtId="0" fontId="59" fillId="2" borderId="0" xfId="0" applyFont="1" applyFill="1" applyAlignment="1">
      <alignment horizontal="right"/>
    </xf>
    <xf numFmtId="166" fontId="59" fillId="2" borderId="0" xfId="0" applyNumberFormat="1" applyFont="1" applyFill="1"/>
    <xf numFmtId="0" fontId="56" fillId="32" borderId="0" xfId="0" applyFont="1" applyFill="1"/>
    <xf numFmtId="0" fontId="52" fillId="34" borderId="0" xfId="0" quotePrefix="1" applyFont="1" applyFill="1" applyAlignment="1">
      <alignment horizontal="right"/>
    </xf>
    <xf numFmtId="0" fontId="52" fillId="26" borderId="0" xfId="0" quotePrefix="1" applyFont="1" applyFill="1" applyAlignment="1">
      <alignment horizontal="right"/>
    </xf>
    <xf numFmtId="0" fontId="52" fillId="30" borderId="145" xfId="0" applyFont="1" applyFill="1" applyBorder="1"/>
    <xf numFmtId="0" fontId="59" fillId="30" borderId="146" xfId="0" applyFont="1" applyFill="1" applyBorder="1"/>
    <xf numFmtId="0" fontId="52" fillId="34" borderId="146" xfId="0" quotePrefix="1" applyFont="1" applyFill="1" applyBorder="1" applyAlignment="1">
      <alignment horizontal="right"/>
    </xf>
    <xf numFmtId="0" fontId="56" fillId="33" borderId="146" xfId="0" quotePrefix="1" applyFont="1" applyFill="1" applyBorder="1" applyAlignment="1">
      <alignment horizontal="right"/>
    </xf>
    <xf numFmtId="0" fontId="52" fillId="2" borderId="148" xfId="0" applyFont="1" applyFill="1" applyBorder="1"/>
    <xf numFmtId="0" fontId="52" fillId="30" borderId="148" xfId="0" applyFont="1" applyFill="1" applyBorder="1"/>
    <xf numFmtId="0" fontId="52" fillId="26" borderId="0" xfId="0" applyFont="1" applyFill="1" applyAlignment="1">
      <alignment horizontal="right"/>
    </xf>
    <xf numFmtId="0" fontId="52" fillId="34" borderId="0" xfId="0" applyFont="1" applyFill="1" applyAlignment="1">
      <alignment horizontal="right"/>
    </xf>
    <xf numFmtId="0" fontId="56" fillId="33" borderId="0" xfId="0" quotePrefix="1" applyFont="1" applyFill="1" applyAlignment="1">
      <alignment horizontal="right"/>
    </xf>
    <xf numFmtId="0" fontId="52" fillId="2" borderId="0" xfId="0" applyFont="1" applyFill="1" applyAlignment="1">
      <alignment horizontal="right"/>
    </xf>
    <xf numFmtId="0" fontId="52" fillId="30" borderId="149" xfId="0" applyFont="1" applyFill="1" applyBorder="1"/>
    <xf numFmtId="0" fontId="52" fillId="26" borderId="146" xfId="0" quotePrefix="1" applyFont="1" applyFill="1" applyBorder="1" applyAlignment="1">
      <alignment horizontal="right"/>
    </xf>
    <xf numFmtId="0" fontId="52" fillId="26" borderId="146" xfId="0" applyFont="1" applyFill="1" applyBorder="1" applyAlignment="1">
      <alignment horizontal="right"/>
    </xf>
    <xf numFmtId="9" fontId="59" fillId="2" borderId="0" xfId="2" applyFont="1" applyFill="1" applyAlignment="1"/>
    <xf numFmtId="0" fontId="52" fillId="2" borderId="145" xfId="0" applyFont="1" applyFill="1" applyBorder="1"/>
    <xf numFmtId="0" fontId="59" fillId="2" borderId="146" xfId="0" applyFont="1" applyFill="1" applyBorder="1"/>
    <xf numFmtId="0" fontId="52" fillId="10" borderId="146" xfId="0" applyFont="1" applyFill="1" applyBorder="1"/>
    <xf numFmtId="0" fontId="52" fillId="8" borderId="146" xfId="0" applyFont="1" applyFill="1" applyBorder="1"/>
    <xf numFmtId="0" fontId="52" fillId="34" borderId="0" xfId="0" applyFont="1" applyFill="1"/>
    <xf numFmtId="0" fontId="52" fillId="26" borderId="0" xfId="0" applyFont="1" applyFill="1"/>
    <xf numFmtId="0" fontId="56" fillId="33" borderId="0" xfId="0" applyFont="1" applyFill="1" applyAlignment="1">
      <alignment horizontal="right"/>
    </xf>
    <xf numFmtId="0" fontId="59" fillId="2" borderId="0" xfId="0" quotePrefix="1" applyFont="1" applyFill="1"/>
    <xf numFmtId="0" fontId="56" fillId="32" borderId="0" xfId="0" applyFont="1" applyFill="1" applyAlignment="1">
      <alignment horizontal="right"/>
    </xf>
    <xf numFmtId="0" fontId="59" fillId="2" borderId="146" xfId="0" applyFont="1" applyFill="1" applyBorder="1" applyAlignment="1">
      <alignment horizontal="right"/>
    </xf>
    <xf numFmtId="0" fontId="59" fillId="2" borderId="1" xfId="0" applyFont="1" applyFill="1" applyBorder="1"/>
    <xf numFmtId="0" fontId="61" fillId="2" borderId="0" xfId="0" applyFont="1" applyFill="1"/>
    <xf numFmtId="0" fontId="62" fillId="2" borderId="0" xfId="0" applyFont="1" applyFill="1"/>
    <xf numFmtId="0" fontId="3" fillId="2" borderId="0" xfId="0" applyFont="1" applyFill="1" applyAlignment="1">
      <alignment horizontal="center"/>
    </xf>
    <xf numFmtId="0" fontId="3" fillId="2" borderId="0" xfId="0" applyFont="1" applyFill="1" applyAlignment="1">
      <alignment horizontal="left"/>
    </xf>
    <xf numFmtId="0" fontId="3" fillId="2" borderId="0" xfId="0" applyFont="1" applyFill="1" applyAlignment="1">
      <alignment horizontal="center" vertical="center"/>
    </xf>
    <xf numFmtId="0" fontId="15" fillId="2" borderId="0" xfId="0" applyFont="1" applyFill="1" applyAlignment="1">
      <alignment horizontal="left" vertical="center"/>
    </xf>
    <xf numFmtId="0" fontId="3" fillId="2" borderId="0" xfId="0" applyFont="1" applyFill="1" applyAlignment="1">
      <alignment horizontal="left" vertical="center"/>
    </xf>
    <xf numFmtId="167" fontId="2" fillId="2" borderId="0" xfId="0" applyNumberFormat="1" applyFont="1" applyFill="1" applyAlignment="1">
      <alignment horizontal="left" vertical="center"/>
    </xf>
    <xf numFmtId="0" fontId="2" fillId="2" borderId="0" xfId="0" applyFont="1" applyFill="1" applyAlignment="1">
      <alignment horizontal="left" vertical="center"/>
    </xf>
    <xf numFmtId="0" fontId="3" fillId="2" borderId="15" xfId="0" applyFont="1" applyFill="1" applyBorder="1" applyAlignment="1">
      <alignment horizontal="center" vertical="center"/>
    </xf>
    <xf numFmtId="0" fontId="2" fillId="8" borderId="15" xfId="0" applyFont="1" applyFill="1" applyBorder="1" applyAlignment="1">
      <alignment horizontal="left" vertical="center"/>
    </xf>
    <xf numFmtId="167" fontId="2" fillId="23" borderId="15" xfId="0" applyNumberFormat="1" applyFont="1" applyFill="1" applyBorder="1" applyAlignment="1">
      <alignment horizontal="left" vertical="center"/>
    </xf>
    <xf numFmtId="167" fontId="2" fillId="10" borderId="15" xfId="0" applyNumberFormat="1" applyFont="1" applyFill="1" applyBorder="1" applyAlignment="1">
      <alignment horizontal="left" vertical="center"/>
    </xf>
    <xf numFmtId="0" fontId="2" fillId="2" borderId="0" xfId="0" applyFont="1" applyFill="1" applyAlignment="1">
      <alignment horizontal="center" vertical="center"/>
    </xf>
    <xf numFmtId="0" fontId="3" fillId="8" borderId="0" xfId="0" applyFont="1" applyFill="1" applyAlignment="1">
      <alignment horizontal="left" vertical="center"/>
    </xf>
    <xf numFmtId="0" fontId="3" fillId="23" borderId="0" xfId="0" applyFont="1" applyFill="1" applyAlignment="1">
      <alignment horizontal="left" vertical="center"/>
    </xf>
    <xf numFmtId="0" fontId="3" fillId="10" borderId="0" xfId="0" applyFont="1" applyFill="1" applyAlignment="1">
      <alignment horizontal="left" vertical="center"/>
    </xf>
    <xf numFmtId="0" fontId="3" fillId="8" borderId="150" xfId="0" applyFont="1" applyFill="1" applyBorder="1" applyAlignment="1">
      <alignment horizontal="left" vertical="center"/>
    </xf>
    <xf numFmtId="0" fontId="3" fillId="23" borderId="151" xfId="0" applyFont="1" applyFill="1" applyBorder="1" applyAlignment="1">
      <alignment horizontal="left" vertical="center"/>
    </xf>
    <xf numFmtId="167" fontId="2" fillId="2" borderId="0" xfId="0" applyNumberFormat="1" applyFont="1" applyFill="1" applyAlignment="1">
      <alignment horizontal="center" vertical="center"/>
    </xf>
    <xf numFmtId="0" fontId="3" fillId="8" borderId="152" xfId="0" applyFont="1" applyFill="1" applyBorder="1" applyAlignment="1">
      <alignment horizontal="left" vertical="center"/>
    </xf>
    <xf numFmtId="0" fontId="3" fillId="23" borderId="152" xfId="0" applyFont="1" applyFill="1" applyBorder="1" applyAlignment="1">
      <alignment horizontal="left" vertical="center"/>
    </xf>
    <xf numFmtId="167" fontId="2" fillId="8" borderId="0" xfId="0" applyNumberFormat="1" applyFont="1" applyFill="1" applyAlignment="1">
      <alignment horizontal="left" vertical="center"/>
    </xf>
    <xf numFmtId="167" fontId="2" fillId="23" borderId="0" xfId="0" applyNumberFormat="1" applyFont="1" applyFill="1" applyAlignment="1">
      <alignment horizontal="left" vertical="center"/>
    </xf>
    <xf numFmtId="167" fontId="2" fillId="10" borderId="0" xfId="0" applyNumberFormat="1" applyFont="1" applyFill="1" applyAlignment="1">
      <alignment horizontal="left" vertical="center"/>
    </xf>
    <xf numFmtId="167" fontId="3" fillId="23" borderId="0" xfId="0" applyNumberFormat="1" applyFont="1" applyFill="1" applyAlignment="1">
      <alignment horizontal="left" vertical="center"/>
    </xf>
    <xf numFmtId="0" fontId="4" fillId="2" borderId="0" xfId="0" applyFont="1" applyFill="1" applyAlignment="1">
      <alignment horizontal="left" vertical="center"/>
    </xf>
    <xf numFmtId="167" fontId="3" fillId="2" borderId="0" xfId="0" applyNumberFormat="1" applyFont="1" applyFill="1" applyAlignment="1">
      <alignment horizontal="left" vertical="center"/>
    </xf>
    <xf numFmtId="0" fontId="30" fillId="35" borderId="0" xfId="0" applyFont="1" applyFill="1" applyAlignment="1">
      <alignment horizontal="left" vertical="center"/>
    </xf>
    <xf numFmtId="0" fontId="3" fillId="23" borderId="0" xfId="0" applyFont="1" applyFill="1" applyAlignment="1">
      <alignment horizontal="left"/>
    </xf>
    <xf numFmtId="0" fontId="3" fillId="2" borderId="0" xfId="0" quotePrefix="1" applyFont="1" applyFill="1" applyAlignment="1">
      <alignment horizontal="left" vertical="center"/>
    </xf>
    <xf numFmtId="0" fontId="3" fillId="8" borderId="0" xfId="0" applyFont="1" applyFill="1" applyAlignment="1">
      <alignment horizontal="left"/>
    </xf>
    <xf numFmtId="0" fontId="30" fillId="23" borderId="0" xfId="0" applyFont="1" applyFill="1" applyAlignment="1">
      <alignment horizontal="left" vertical="center"/>
    </xf>
    <xf numFmtId="0" fontId="2" fillId="2" borderId="0" xfId="0" quotePrefix="1" applyFont="1" applyFill="1" applyAlignment="1">
      <alignment horizontal="left"/>
    </xf>
    <xf numFmtId="0" fontId="3" fillId="18" borderId="0" xfId="0" applyFont="1" applyFill="1" applyAlignment="1">
      <alignment horizontal="center"/>
    </xf>
    <xf numFmtId="0" fontId="3" fillId="18" borderId="0" xfId="0" applyFont="1" applyFill="1" applyAlignment="1">
      <alignment horizontal="left" vertical="center"/>
    </xf>
    <xf numFmtId="0" fontId="3" fillId="18" borderId="0" xfId="0" applyFont="1" applyFill="1" applyAlignment="1">
      <alignment horizontal="left"/>
    </xf>
    <xf numFmtId="0" fontId="3" fillId="18" borderId="0" xfId="0" applyFont="1" applyFill="1"/>
    <xf numFmtId="0" fontId="3" fillId="18" borderId="0" xfId="0" quotePrefix="1" applyFont="1" applyFill="1" applyAlignment="1">
      <alignment horizontal="left" vertical="center"/>
    </xf>
    <xf numFmtId="0" fontId="64" fillId="2" borderId="0" xfId="0" applyFont="1" applyFill="1" applyAlignment="1">
      <alignment vertical="center"/>
    </xf>
    <xf numFmtId="0" fontId="4" fillId="2" borderId="0" xfId="0" applyFont="1" applyFill="1" applyAlignment="1">
      <alignment horizontal="right" vertical="center"/>
    </xf>
    <xf numFmtId="0" fontId="64" fillId="2" borderId="0" xfId="0" applyFont="1" applyFill="1" applyAlignment="1">
      <alignment horizontal="right" vertical="center" wrapText="1"/>
    </xf>
    <xf numFmtId="0" fontId="64" fillId="2" borderId="122" xfId="0" applyFont="1" applyFill="1" applyBorder="1" applyAlignment="1">
      <alignment horizontal="right" vertical="center"/>
    </xf>
    <xf numFmtId="0" fontId="64" fillId="2" borderId="124" xfId="0" applyFont="1" applyFill="1" applyBorder="1" applyAlignment="1">
      <alignment horizontal="right" vertical="center"/>
    </xf>
    <xf numFmtId="0" fontId="64" fillId="2" borderId="123" xfId="0" applyFont="1" applyFill="1" applyBorder="1" applyAlignment="1">
      <alignment horizontal="right" vertical="center"/>
    </xf>
    <xf numFmtId="0" fontId="64" fillId="0" borderId="122" xfId="0" applyFont="1" applyBorder="1" applyAlignment="1">
      <alignment horizontal="right" vertical="center"/>
    </xf>
    <xf numFmtId="0" fontId="64" fillId="0" borderId="124" xfId="0" applyFont="1" applyBorder="1" applyAlignment="1">
      <alignment horizontal="right" vertical="center"/>
    </xf>
    <xf numFmtId="0" fontId="51" fillId="2" borderId="0" xfId="0" applyFont="1" applyFill="1" applyAlignment="1">
      <alignment vertical="center"/>
    </xf>
    <xf numFmtId="0" fontId="64" fillId="2" borderId="10" xfId="0" applyFont="1" applyFill="1" applyBorder="1" applyAlignment="1">
      <alignment horizontal="right" vertical="center"/>
    </xf>
    <xf numFmtId="0" fontId="64" fillId="2" borderId="0" xfId="0" applyFont="1" applyFill="1" applyAlignment="1">
      <alignment horizontal="right" vertical="center"/>
    </xf>
    <xf numFmtId="0" fontId="64" fillId="2" borderId="126" xfId="0" applyFont="1" applyFill="1" applyBorder="1" applyAlignment="1">
      <alignment horizontal="right" vertical="center"/>
    </xf>
    <xf numFmtId="0" fontId="64" fillId="2" borderId="154" xfId="0" applyFont="1" applyFill="1" applyBorder="1" applyAlignment="1">
      <alignment horizontal="right" vertical="center"/>
    </xf>
    <xf numFmtId="0" fontId="64" fillId="2" borderId="155" xfId="0" applyFont="1" applyFill="1" applyBorder="1" applyAlignment="1">
      <alignment horizontal="right" vertical="center"/>
    </xf>
    <xf numFmtId="0" fontId="64" fillId="2" borderId="156" xfId="0" applyFont="1" applyFill="1" applyBorder="1" applyAlignment="1">
      <alignment horizontal="right" vertical="center"/>
    </xf>
    <xf numFmtId="0" fontId="25" fillId="2" borderId="0" xfId="0" applyFont="1" applyFill="1" applyAlignment="1">
      <alignment vertical="center"/>
    </xf>
    <xf numFmtId="0" fontId="34" fillId="2" borderId="10" xfId="0" applyFont="1" applyFill="1" applyBorder="1" applyAlignment="1">
      <alignment horizontal="right" vertical="center"/>
    </xf>
    <xf numFmtId="0" fontId="34" fillId="2" borderId="0" xfId="0" applyFont="1" applyFill="1" applyAlignment="1">
      <alignment horizontal="right" vertical="center"/>
    </xf>
    <xf numFmtId="0" fontId="34" fillId="2" borderId="126" xfId="0" applyFont="1" applyFill="1" applyBorder="1" applyAlignment="1">
      <alignment horizontal="right" vertical="center"/>
    </xf>
    <xf numFmtId="0" fontId="34" fillId="2" borderId="0" xfId="0" applyFont="1" applyFill="1" applyAlignment="1">
      <alignment vertical="center"/>
    </xf>
    <xf numFmtId="0" fontId="34" fillId="2" borderId="11" xfId="0" applyFont="1" applyFill="1" applyBorder="1" applyAlignment="1">
      <alignment horizontal="right" vertical="center"/>
    </xf>
    <xf numFmtId="0" fontId="34" fillId="2" borderId="1" xfId="0" applyFont="1" applyFill="1" applyBorder="1" applyAlignment="1">
      <alignment horizontal="right" vertical="center"/>
    </xf>
    <xf numFmtId="0" fontId="34" fillId="2" borderId="133" xfId="0" applyFont="1" applyFill="1" applyBorder="1" applyAlignment="1">
      <alignment horizontal="right" vertical="center"/>
    </xf>
    <xf numFmtId="0" fontId="2" fillId="0" borderId="0" xfId="0" applyFont="1" applyAlignment="1">
      <alignment vertical="center"/>
    </xf>
    <xf numFmtId="0" fontId="31" fillId="0" borderId="0" xfId="0" applyFont="1" applyAlignment="1">
      <alignment vertical="center"/>
    </xf>
    <xf numFmtId="0" fontId="3" fillId="35" borderId="0" xfId="0" applyFont="1" applyFill="1" applyAlignment="1">
      <alignment vertical="center"/>
    </xf>
    <xf numFmtId="0" fontId="34" fillId="0" borderId="0" xfId="0" applyFont="1" applyAlignment="1">
      <alignment horizontal="right" vertical="center"/>
    </xf>
    <xf numFmtId="0" fontId="67" fillId="0" borderId="0" xfId="0" applyFont="1" applyAlignment="1">
      <alignment vertical="center"/>
    </xf>
    <xf numFmtId="0" fontId="68" fillId="8" borderId="160" xfId="0" applyFont="1" applyFill="1" applyBorder="1" applyAlignment="1">
      <alignment vertical="center"/>
    </xf>
    <xf numFmtId="0" fontId="67" fillId="8" borderId="161" xfId="0" applyFont="1" applyFill="1" applyBorder="1" applyAlignment="1">
      <alignment vertical="center"/>
    </xf>
    <xf numFmtId="0" fontId="69" fillId="8" borderId="162" xfId="0" applyFont="1" applyFill="1" applyBorder="1" applyAlignment="1">
      <alignment horizontal="right" vertical="center"/>
    </xf>
    <xf numFmtId="0" fontId="67" fillId="0" borderId="5" xfId="0" applyFont="1" applyBorder="1" applyAlignment="1">
      <alignment vertical="center"/>
    </xf>
    <xf numFmtId="0" fontId="67" fillId="0" borderId="6" xfId="0" applyFont="1" applyBorder="1" applyAlignment="1">
      <alignment vertical="center"/>
    </xf>
    <xf numFmtId="0" fontId="67" fillId="0" borderId="0" xfId="0" applyFont="1" applyAlignment="1">
      <alignment horizontal="right" vertical="center"/>
    </xf>
    <xf numFmtId="0" fontId="70" fillId="0" borderId="5" xfId="0" applyFont="1" applyBorder="1" applyAlignment="1">
      <alignment vertical="center"/>
    </xf>
    <xf numFmtId="0" fontId="70" fillId="0" borderId="0" xfId="0" applyFont="1" applyAlignment="1">
      <alignment horizontal="right" vertical="center"/>
    </xf>
    <xf numFmtId="0" fontId="70" fillId="0" borderId="0" xfId="0" applyFont="1" applyAlignment="1">
      <alignment vertical="center"/>
    </xf>
    <xf numFmtId="0" fontId="70" fillId="0" borderId="6" xfId="0" applyFont="1" applyBorder="1" applyAlignment="1">
      <alignment vertical="center"/>
    </xf>
    <xf numFmtId="0" fontId="71" fillId="0" borderId="0" xfId="0" applyFont="1" applyAlignment="1">
      <alignment vertical="center"/>
    </xf>
    <xf numFmtId="0" fontId="68" fillId="8" borderId="111" xfId="0" applyFont="1" applyFill="1" applyBorder="1" applyAlignment="1">
      <alignment vertical="center"/>
    </xf>
    <xf numFmtId="0" fontId="67" fillId="8" borderId="103" xfId="0" applyFont="1" applyFill="1" applyBorder="1" applyAlignment="1">
      <alignment vertical="center"/>
    </xf>
    <xf numFmtId="0" fontId="72" fillId="8" borderId="103" xfId="0" applyFont="1" applyFill="1" applyBorder="1" applyAlignment="1">
      <alignment vertical="center"/>
    </xf>
    <xf numFmtId="0" fontId="69" fillId="8" borderId="83" xfId="0" applyFont="1" applyFill="1" applyBorder="1" applyAlignment="1">
      <alignment horizontal="right" vertical="center"/>
    </xf>
    <xf numFmtId="0" fontId="67" fillId="0" borderId="14" xfId="0" applyFont="1" applyBorder="1" applyAlignment="1">
      <alignment vertical="center"/>
    </xf>
    <xf numFmtId="0" fontId="71" fillId="0" borderId="15" xfId="0" applyFont="1" applyBorder="1" applyAlignment="1">
      <alignment vertical="center"/>
    </xf>
    <xf numFmtId="0" fontId="67" fillId="0" borderId="15" xfId="0" applyFont="1" applyBorder="1" applyAlignment="1">
      <alignment vertical="center"/>
    </xf>
    <xf numFmtId="0" fontId="67" fillId="0" borderId="12" xfId="0" applyFont="1" applyBorder="1" applyAlignment="1">
      <alignment vertical="center"/>
    </xf>
    <xf numFmtId="0" fontId="70" fillId="0" borderId="15" xfId="0" applyFont="1" applyBorder="1" applyAlignment="1">
      <alignment vertical="center"/>
    </xf>
    <xf numFmtId="0" fontId="70" fillId="0" borderId="12" xfId="0" applyFont="1" applyBorder="1" applyAlignment="1">
      <alignment vertical="center"/>
    </xf>
    <xf numFmtId="0" fontId="68" fillId="10" borderId="160" xfId="0" applyFont="1" applyFill="1" applyBorder="1" applyAlignment="1">
      <alignment vertical="center"/>
    </xf>
    <xf numFmtId="0" fontId="67" fillId="10" borderId="161" xfId="0" applyFont="1" applyFill="1" applyBorder="1" applyAlignment="1">
      <alignment vertical="center"/>
    </xf>
    <xf numFmtId="0" fontId="69" fillId="10" borderId="162" xfId="0" applyFont="1" applyFill="1" applyBorder="1" applyAlignment="1">
      <alignment horizontal="right" vertical="center"/>
    </xf>
    <xf numFmtId="0" fontId="69" fillId="0" borderId="0" xfId="0" applyFont="1" applyAlignment="1">
      <alignment vertical="center"/>
    </xf>
    <xf numFmtId="0" fontId="69" fillId="0" borderId="6" xfId="0" applyFont="1" applyBorder="1" applyAlignment="1">
      <alignment vertical="center"/>
    </xf>
    <xf numFmtId="0" fontId="68" fillId="10" borderId="111" xfId="0" applyFont="1" applyFill="1" applyBorder="1" applyAlignment="1">
      <alignment vertical="center"/>
    </xf>
    <xf numFmtId="0" fontId="67" fillId="10" borderId="103" xfId="0" applyFont="1" applyFill="1" applyBorder="1" applyAlignment="1">
      <alignment vertical="center"/>
    </xf>
    <xf numFmtId="0" fontId="72" fillId="10" borderId="103" xfId="0" applyFont="1" applyFill="1" applyBorder="1" applyAlignment="1">
      <alignment vertical="center"/>
    </xf>
    <xf numFmtId="0" fontId="69" fillId="10" borderId="83" xfId="0" applyFont="1" applyFill="1" applyBorder="1" applyAlignment="1">
      <alignment horizontal="right" vertical="center"/>
    </xf>
    <xf numFmtId="0" fontId="73" fillId="10" borderId="103" xfId="0" applyFont="1" applyFill="1" applyBorder="1" applyAlignment="1">
      <alignment vertical="center"/>
    </xf>
    <xf numFmtId="0" fontId="69" fillId="0" borderId="15" xfId="0" applyFont="1" applyBorder="1" applyAlignment="1">
      <alignment vertical="center"/>
    </xf>
    <xf numFmtId="0" fontId="69" fillId="0" borderId="12" xfId="0" applyFont="1" applyBorder="1" applyAlignment="1">
      <alignment vertical="center"/>
    </xf>
    <xf numFmtId="0" fontId="67" fillId="0" borderId="15" xfId="0" applyFont="1" applyBorder="1" applyAlignment="1">
      <alignment horizontal="right" vertical="center"/>
    </xf>
    <xf numFmtId="0" fontId="69" fillId="0" borderId="0" xfId="0" applyFont="1" applyBorder="1" applyAlignment="1">
      <alignment vertical="center"/>
    </xf>
    <xf numFmtId="0" fontId="67" fillId="0" borderId="0" xfId="0" applyFont="1" applyBorder="1" applyAlignment="1">
      <alignment horizontal="right" vertical="center"/>
    </xf>
    <xf numFmtId="0" fontId="4" fillId="8" borderId="24" xfId="3" applyFont="1" applyFill="1" applyBorder="1" applyAlignment="1">
      <alignment horizontal="left"/>
    </xf>
    <xf numFmtId="0" fontId="75" fillId="2" borderId="0" xfId="0" applyFont="1" applyFill="1"/>
    <xf numFmtId="0" fontId="0" fillId="2" borderId="0" xfId="0" applyFill="1" applyAlignment="1">
      <alignment vertical="center"/>
    </xf>
    <xf numFmtId="0" fontId="2" fillId="2" borderId="34" xfId="0" applyFont="1" applyFill="1" applyBorder="1"/>
    <xf numFmtId="0" fontId="3" fillId="2" borderId="8" xfId="0" applyFont="1" applyFill="1" applyBorder="1"/>
    <xf numFmtId="0" fontId="3" fillId="2" borderId="8" xfId="0" applyFont="1" applyFill="1" applyBorder="1" applyAlignment="1">
      <alignment horizontal="right"/>
    </xf>
    <xf numFmtId="0" fontId="3" fillId="2" borderId="9" xfId="0" applyFont="1" applyFill="1" applyBorder="1" applyAlignment="1">
      <alignment horizontal="right"/>
    </xf>
    <xf numFmtId="0" fontId="3" fillId="2" borderId="0" xfId="0" applyFont="1" applyFill="1" applyAlignment="1">
      <alignment horizontal="right"/>
    </xf>
    <xf numFmtId="0" fontId="3" fillId="2" borderId="53" xfId="0" applyFont="1" applyFill="1" applyBorder="1"/>
    <xf numFmtId="0" fontId="3" fillId="2" borderId="0" xfId="0" quotePrefix="1" applyFont="1" applyFill="1" applyAlignment="1">
      <alignment horizontal="right"/>
    </xf>
    <xf numFmtId="0" fontId="3" fillId="2" borderId="6" xfId="0" quotePrefix="1" applyFont="1" applyFill="1" applyBorder="1" applyAlignment="1">
      <alignment horizontal="right"/>
    </xf>
    <xf numFmtId="9" fontId="3" fillId="2" borderId="0" xfId="0" applyNumberFormat="1" applyFont="1" applyFill="1" applyAlignment="1">
      <alignment horizontal="right"/>
    </xf>
    <xf numFmtId="9" fontId="3" fillId="2" borderId="6" xfId="0" applyNumberFormat="1" applyFont="1" applyFill="1" applyBorder="1" applyAlignment="1">
      <alignment horizontal="right"/>
    </xf>
    <xf numFmtId="0" fontId="76" fillId="36" borderId="163" xfId="0" applyFont="1" applyFill="1" applyBorder="1" applyAlignment="1" applyProtection="1">
      <alignment horizontal="right"/>
      <protection locked="0"/>
    </xf>
    <xf numFmtId="0" fontId="76" fillId="36" borderId="164" xfId="0" applyFont="1" applyFill="1" applyBorder="1" applyAlignment="1" applyProtection="1">
      <alignment horizontal="right"/>
      <protection locked="0"/>
    </xf>
    <xf numFmtId="0" fontId="76" fillId="36" borderId="165" xfId="0" applyFont="1" applyFill="1" applyBorder="1" applyAlignment="1" applyProtection="1">
      <alignment horizontal="right"/>
      <protection locked="0"/>
    </xf>
    <xf numFmtId="0" fontId="3" fillId="2" borderId="15" xfId="0" applyFont="1" applyFill="1" applyBorder="1"/>
    <xf numFmtId="0" fontId="3" fillId="2" borderId="7" xfId="0" applyFont="1" applyFill="1" applyBorder="1" applyAlignment="1">
      <alignment horizontal="center"/>
    </xf>
    <xf numFmtId="0" fontId="76" fillId="36" borderId="166" xfId="0" applyFont="1" applyFill="1" applyBorder="1" applyAlignment="1" applyProtection="1">
      <alignment horizontal="right"/>
      <protection locked="0"/>
    </xf>
    <xf numFmtId="166" fontId="3" fillId="12" borderId="167" xfId="0" applyNumberFormat="1" applyFont="1" applyFill="1" applyBorder="1" applyAlignment="1">
      <alignment horizontal="right"/>
    </xf>
    <xf numFmtId="166" fontId="3" fillId="2" borderId="0" xfId="0" applyNumberFormat="1" applyFont="1" applyFill="1" applyAlignment="1">
      <alignment horizontal="right"/>
    </xf>
    <xf numFmtId="166" fontId="3" fillId="2" borderId="140" xfId="0" applyNumberFormat="1" applyFont="1" applyFill="1" applyBorder="1" applyAlignment="1">
      <alignment horizontal="right"/>
    </xf>
    <xf numFmtId="166" fontId="3" fillId="2" borderId="167" xfId="0" applyNumberFormat="1" applyFont="1" applyFill="1" applyBorder="1" applyAlignment="1">
      <alignment horizontal="right"/>
    </xf>
    <xf numFmtId="166" fontId="3" fillId="2" borderId="6" xfId="0" applyNumberFormat="1" applyFont="1" applyFill="1" applyBorder="1" applyAlignment="1">
      <alignment horizontal="right"/>
    </xf>
    <xf numFmtId="166" fontId="3" fillId="37" borderId="167" xfId="0" applyNumberFormat="1" applyFont="1" applyFill="1" applyBorder="1" applyAlignment="1">
      <alignment horizontal="right"/>
    </xf>
    <xf numFmtId="166" fontId="3" fillId="38" borderId="0" xfId="0" applyNumberFormat="1" applyFont="1" applyFill="1" applyAlignment="1">
      <alignment horizontal="right"/>
    </xf>
    <xf numFmtId="166" fontId="3" fillId="39" borderId="168" xfId="0" applyNumberFormat="1" applyFont="1" applyFill="1" applyBorder="1" applyAlignment="1">
      <alignment horizontal="right"/>
    </xf>
    <xf numFmtId="166" fontId="3" fillId="30" borderId="0" xfId="3" applyNumberFormat="1" applyFont="1" applyFill="1" applyAlignment="1">
      <alignment horizontal="right"/>
    </xf>
    <xf numFmtId="166" fontId="3" fillId="30" borderId="0" xfId="0" applyNumberFormat="1" applyFont="1" applyFill="1" applyAlignment="1">
      <alignment horizontal="right"/>
    </xf>
    <xf numFmtId="166" fontId="3" fillId="30" borderId="167" xfId="0" applyNumberFormat="1" applyFont="1" applyFill="1" applyBorder="1" applyAlignment="1">
      <alignment horizontal="right"/>
    </xf>
    <xf numFmtId="166" fontId="3" fillId="30" borderId="6" xfId="0" applyNumberFormat="1" applyFont="1" applyFill="1" applyBorder="1" applyAlignment="1">
      <alignment horizontal="right"/>
    </xf>
    <xf numFmtId="166" fontId="3" fillId="29" borderId="0" xfId="0" applyNumberFormat="1" applyFont="1" applyFill="1" applyAlignment="1">
      <alignment horizontal="right"/>
    </xf>
    <xf numFmtId="166" fontId="3" fillId="29" borderId="0" xfId="3" applyNumberFormat="1" applyFont="1" applyFill="1" applyAlignment="1">
      <alignment horizontal="right"/>
    </xf>
    <xf numFmtId="166" fontId="3" fillId="29" borderId="167" xfId="0" applyNumberFormat="1" applyFont="1" applyFill="1" applyBorder="1" applyAlignment="1">
      <alignment horizontal="right"/>
    </xf>
    <xf numFmtId="166" fontId="3" fillId="29" borderId="6" xfId="0" applyNumberFormat="1" applyFont="1" applyFill="1" applyBorder="1" applyAlignment="1">
      <alignment horizontal="right"/>
    </xf>
    <xf numFmtId="0" fontId="3" fillId="2" borderId="5" xfId="0" applyFont="1" applyFill="1" applyBorder="1" applyAlignment="1">
      <alignment horizontal="center"/>
    </xf>
    <xf numFmtId="0" fontId="76" fillId="36" borderId="169" xfId="0" applyFont="1" applyFill="1" applyBorder="1" applyAlignment="1" applyProtection="1">
      <alignment horizontal="right"/>
      <protection locked="0"/>
    </xf>
    <xf numFmtId="166" fontId="3" fillId="39" borderId="167" xfId="0" applyNumberFormat="1" applyFont="1" applyFill="1" applyBorder="1" applyAlignment="1">
      <alignment horizontal="right"/>
    </xf>
    <xf numFmtId="166" fontId="3" fillId="39" borderId="0" xfId="0" applyNumberFormat="1" applyFont="1" applyFill="1" applyAlignment="1">
      <alignment horizontal="right"/>
    </xf>
    <xf numFmtId="166" fontId="3" fillId="30" borderId="140" xfId="0" applyNumberFormat="1" applyFont="1" applyFill="1" applyBorder="1" applyAlignment="1">
      <alignment horizontal="right"/>
    </xf>
    <xf numFmtId="0" fontId="3" fillId="2" borderId="14" xfId="0" applyFont="1" applyFill="1" applyBorder="1" applyAlignment="1">
      <alignment horizontal="center"/>
    </xf>
    <xf numFmtId="0" fontId="76" fillId="36" borderId="170" xfId="0" applyFont="1" applyFill="1" applyBorder="1" applyAlignment="1" applyProtection="1">
      <alignment horizontal="right"/>
      <protection locked="0"/>
    </xf>
    <xf numFmtId="166" fontId="3" fillId="12" borderId="171" xfId="0" applyNumberFormat="1" applyFont="1" applyFill="1" applyBorder="1" applyAlignment="1">
      <alignment horizontal="right"/>
    </xf>
    <xf numFmtId="166" fontId="3" fillId="2" borderId="15" xfId="0" applyNumberFormat="1" applyFont="1" applyFill="1" applyBorder="1" applyAlignment="1">
      <alignment horizontal="right"/>
    </xf>
    <xf numFmtId="166" fontId="3" fillId="2" borderId="172" xfId="0" applyNumberFormat="1" applyFont="1" applyFill="1" applyBorder="1" applyAlignment="1">
      <alignment horizontal="right"/>
    </xf>
    <xf numFmtId="166" fontId="3" fillId="2" borderId="171" xfId="0" applyNumberFormat="1" applyFont="1" applyFill="1" applyBorder="1" applyAlignment="1">
      <alignment horizontal="right"/>
    </xf>
    <xf numFmtId="166" fontId="3" fillId="2" borderId="12" xfId="0" applyNumberFormat="1" applyFont="1" applyFill="1" applyBorder="1" applyAlignment="1">
      <alignment horizontal="right"/>
    </xf>
    <xf numFmtId="166" fontId="3" fillId="37" borderId="171" xfId="0" applyNumberFormat="1" applyFont="1" applyFill="1" applyBorder="1" applyAlignment="1">
      <alignment horizontal="right"/>
    </xf>
    <xf numFmtId="166" fontId="3" fillId="38" borderId="15" xfId="0" applyNumberFormat="1" applyFont="1" applyFill="1" applyBorder="1" applyAlignment="1">
      <alignment horizontal="right"/>
    </xf>
    <xf numFmtId="166" fontId="3" fillId="39" borderId="15" xfId="0" applyNumberFormat="1" applyFont="1" applyFill="1" applyBorder="1" applyAlignment="1">
      <alignment horizontal="right"/>
    </xf>
    <xf numFmtId="166" fontId="3" fillId="30" borderId="172" xfId="0" applyNumberFormat="1" applyFont="1" applyFill="1" applyBorder="1" applyAlignment="1">
      <alignment horizontal="right"/>
    </xf>
    <xf numFmtId="166" fontId="3" fillId="30" borderId="15" xfId="0" applyNumberFormat="1" applyFont="1" applyFill="1" applyBorder="1" applyAlignment="1">
      <alignment horizontal="right"/>
    </xf>
    <xf numFmtId="166" fontId="3" fillId="30" borderId="171" xfId="0" applyNumberFormat="1" applyFont="1" applyFill="1" applyBorder="1" applyAlignment="1">
      <alignment horizontal="right"/>
    </xf>
    <xf numFmtId="0" fontId="77" fillId="2" borderId="0" xfId="0" applyFont="1" applyFill="1"/>
    <xf numFmtId="166" fontId="77" fillId="2" borderId="0" xfId="0" applyNumberFormat="1" applyFont="1" applyFill="1"/>
    <xf numFmtId="0" fontId="2" fillId="2" borderId="7" xfId="0" applyFont="1" applyFill="1" applyBorder="1"/>
    <xf numFmtId="0" fontId="3" fillId="2" borderId="0" xfId="3" applyFont="1" applyFill="1">
      <alignment vertical="center"/>
    </xf>
    <xf numFmtId="0" fontId="3" fillId="2" borderId="5" xfId="0" applyFont="1" applyFill="1" applyBorder="1"/>
    <xf numFmtId="0" fontId="3" fillId="2" borderId="14" xfId="0" applyFont="1" applyFill="1" applyBorder="1" applyAlignment="1">
      <alignment horizontal="left"/>
    </xf>
    <xf numFmtId="0" fontId="3" fillId="2" borderId="15" xfId="0" applyFont="1" applyFill="1" applyBorder="1" applyAlignment="1">
      <alignment horizontal="right"/>
    </xf>
    <xf numFmtId="0" fontId="3" fillId="2" borderId="12" xfId="0" applyFont="1" applyFill="1" applyBorder="1" applyAlignment="1">
      <alignment horizontal="right"/>
    </xf>
    <xf numFmtId="0" fontId="3" fillId="2" borderId="6" xfId="0" applyFont="1" applyFill="1" applyBorder="1"/>
    <xf numFmtId="0" fontId="3" fillId="8" borderId="0" xfId="0" applyFont="1" applyFill="1" applyAlignment="1">
      <alignment horizontal="right"/>
    </xf>
    <xf numFmtId="166" fontId="3" fillId="8" borderId="167" xfId="0" applyNumberFormat="1" applyFont="1" applyFill="1" applyBorder="1" applyAlignment="1">
      <alignment horizontal="right"/>
    </xf>
    <xf numFmtId="166" fontId="3" fillId="12" borderId="0" xfId="0" applyNumberFormat="1" applyFont="1" applyFill="1" applyAlignment="1">
      <alignment horizontal="right"/>
    </xf>
    <xf numFmtId="166" fontId="3" fillId="8" borderId="140" xfId="0" applyNumberFormat="1" applyFont="1" applyFill="1" applyBorder="1" applyAlignment="1">
      <alignment horizontal="right"/>
    </xf>
    <xf numFmtId="0" fontId="3" fillId="2" borderId="12" xfId="0" applyFont="1" applyFill="1" applyBorder="1"/>
    <xf numFmtId="0" fontId="3" fillId="8" borderId="15" xfId="0" applyFont="1" applyFill="1" applyBorder="1" applyAlignment="1">
      <alignment horizontal="right"/>
    </xf>
    <xf numFmtId="166" fontId="3" fillId="8" borderId="171" xfId="0" applyNumberFormat="1" applyFont="1" applyFill="1" applyBorder="1" applyAlignment="1">
      <alignment horizontal="right"/>
    </xf>
    <xf numFmtId="166" fontId="3" fillId="12" borderId="15" xfId="0" applyNumberFormat="1" applyFont="1" applyFill="1" applyBorder="1" applyAlignment="1">
      <alignment horizontal="right"/>
    </xf>
    <xf numFmtId="166" fontId="3" fillId="8" borderId="172" xfId="0" applyNumberFormat="1" applyFont="1" applyFill="1" applyBorder="1" applyAlignment="1">
      <alignment horizontal="right"/>
    </xf>
    <xf numFmtId="0" fontId="4" fillId="2" borderId="0" xfId="0" applyFont="1" applyFill="1"/>
    <xf numFmtId="0" fontId="7" fillId="2" borderId="0" xfId="0" applyFont="1" applyFill="1"/>
    <xf numFmtId="0" fontId="4" fillId="2" borderId="0" xfId="0" applyFont="1" applyFill="1" applyAlignment="1">
      <alignment horizontal="right"/>
    </xf>
    <xf numFmtId="166" fontId="7" fillId="2" borderId="0" xfId="0" applyNumberFormat="1" applyFont="1" applyFill="1"/>
    <xf numFmtId="0" fontId="4" fillId="2" borderId="0" xfId="3" applyFont="1" applyFill="1" applyAlignment="1"/>
    <xf numFmtId="0" fontId="76" fillId="2" borderId="0" xfId="0" applyFont="1" applyFill="1" applyAlignment="1">
      <alignment horizontal="right"/>
    </xf>
    <xf numFmtId="0" fontId="3" fillId="2" borderId="9" xfId="0" applyFont="1" applyFill="1" applyBorder="1"/>
    <xf numFmtId="0" fontId="4" fillId="2" borderId="0" xfId="3" quotePrefix="1" applyFont="1" applyFill="1">
      <alignment vertical="center"/>
    </xf>
    <xf numFmtId="166" fontId="30" fillId="2" borderId="6" xfId="0" applyNumberFormat="1" applyFont="1" applyFill="1" applyBorder="1"/>
    <xf numFmtId="0" fontId="3" fillId="6" borderId="0" xfId="0" applyFont="1" applyFill="1" applyAlignment="1">
      <alignment horizontal="right"/>
    </xf>
    <xf numFmtId="166" fontId="3" fillId="38" borderId="140" xfId="3" applyNumberFormat="1" applyFont="1" applyFill="1" applyBorder="1" applyAlignment="1">
      <alignment horizontal="right"/>
    </xf>
    <xf numFmtId="166" fontId="3" fillId="38" borderId="0" xfId="3" applyNumberFormat="1" applyFont="1" applyFill="1" applyAlignment="1">
      <alignment horizontal="right"/>
    </xf>
    <xf numFmtId="166" fontId="3" fillId="38" borderId="167" xfId="3" applyNumberFormat="1" applyFont="1" applyFill="1" applyBorder="1" applyAlignment="1">
      <alignment horizontal="right"/>
    </xf>
    <xf numFmtId="166" fontId="3" fillId="40" borderId="0" xfId="0" applyNumberFormat="1" applyFont="1" applyFill="1" applyAlignment="1">
      <alignment horizontal="right"/>
    </xf>
    <xf numFmtId="166" fontId="3" fillId="40" borderId="6" xfId="0" applyNumberFormat="1" applyFont="1" applyFill="1" applyBorder="1" applyAlignment="1">
      <alignment horizontal="right"/>
    </xf>
    <xf numFmtId="0" fontId="3" fillId="41" borderId="0" xfId="0" applyFont="1" applyFill="1" applyAlignment="1">
      <alignment horizontal="right"/>
    </xf>
    <xf numFmtId="166" fontId="3" fillId="42" borderId="167" xfId="0" applyNumberFormat="1" applyFont="1" applyFill="1" applyBorder="1" applyAlignment="1">
      <alignment horizontal="right"/>
    </xf>
    <xf numFmtId="166" fontId="3" fillId="43" borderId="0" xfId="0" applyNumberFormat="1" applyFont="1" applyFill="1" applyAlignment="1">
      <alignment horizontal="right"/>
    </xf>
    <xf numFmtId="166" fontId="30" fillId="2" borderId="12" xfId="0" applyNumberFormat="1" applyFont="1" applyFill="1" applyBorder="1"/>
    <xf numFmtId="0" fontId="3" fillId="6" borderId="15" xfId="0" applyFont="1" applyFill="1" applyBorder="1" applyAlignment="1">
      <alignment horizontal="right"/>
    </xf>
    <xf numFmtId="166" fontId="3" fillId="38" borderId="172" xfId="3" applyNumberFormat="1" applyFont="1" applyFill="1" applyBorder="1" applyAlignment="1">
      <alignment horizontal="right"/>
    </xf>
    <xf numFmtId="166" fontId="3" fillId="38" borderId="15" xfId="3" applyNumberFormat="1" applyFont="1" applyFill="1" applyBorder="1" applyAlignment="1">
      <alignment horizontal="right"/>
    </xf>
    <xf numFmtId="166" fontId="3" fillId="38" borderId="171" xfId="3" applyNumberFormat="1" applyFont="1" applyFill="1" applyBorder="1" applyAlignment="1">
      <alignment horizontal="right"/>
    </xf>
    <xf numFmtId="166" fontId="3" fillId="40" borderId="15" xfId="0" applyNumberFormat="1" applyFont="1" applyFill="1" applyBorder="1" applyAlignment="1">
      <alignment horizontal="right"/>
    </xf>
    <xf numFmtId="166" fontId="3" fillId="40" borderId="12" xfId="0" applyNumberFormat="1" applyFont="1" applyFill="1" applyBorder="1" applyAlignment="1">
      <alignment horizontal="right"/>
    </xf>
    <xf numFmtId="0" fontId="78" fillId="2" borderId="0" xfId="0" applyFont="1" applyFill="1" applyAlignment="1">
      <alignment vertical="center"/>
    </xf>
    <xf numFmtId="0" fontId="3" fillId="2" borderId="14" xfId="0" applyFont="1" applyFill="1" applyBorder="1"/>
    <xf numFmtId="0" fontId="76" fillId="2" borderId="15" xfId="0" applyFont="1" applyFill="1" applyBorder="1" applyAlignment="1" applyProtection="1">
      <alignment horizontal="right"/>
      <protection locked="0"/>
    </xf>
    <xf numFmtId="166" fontId="33" fillId="2" borderId="6" xfId="0" applyNumberFormat="1" applyFont="1" applyFill="1" applyBorder="1"/>
    <xf numFmtId="166" fontId="3" fillId="2" borderId="0" xfId="3" applyNumberFormat="1" applyFont="1" applyFill="1" applyAlignment="1">
      <alignment horizontal="right"/>
    </xf>
    <xf numFmtId="166" fontId="3" fillId="39" borderId="0" xfId="3" applyNumberFormat="1" applyFont="1" applyFill="1" applyAlignment="1">
      <alignment horizontal="right"/>
    </xf>
    <xf numFmtId="166" fontId="3" fillId="39" borderId="6" xfId="3" applyNumberFormat="1" applyFont="1" applyFill="1" applyBorder="1" applyAlignment="1">
      <alignment horizontal="right"/>
    </xf>
    <xf numFmtId="166" fontId="3" fillId="2" borderId="140" xfId="3" applyNumberFormat="1" applyFont="1" applyFill="1" applyBorder="1" applyAlignment="1">
      <alignment horizontal="right"/>
    </xf>
    <xf numFmtId="166" fontId="3" fillId="2" borderId="167" xfId="3" applyNumberFormat="1" applyFont="1" applyFill="1" applyBorder="1" applyAlignment="1">
      <alignment horizontal="right"/>
    </xf>
    <xf numFmtId="166" fontId="3" fillId="2" borderId="6" xfId="3" applyNumberFormat="1" applyFont="1" applyFill="1" applyBorder="1" applyAlignment="1">
      <alignment horizontal="right"/>
    </xf>
    <xf numFmtId="166" fontId="3" fillId="43" borderId="0" xfId="3" applyNumberFormat="1" applyFont="1" applyFill="1" applyAlignment="1">
      <alignment horizontal="right"/>
    </xf>
    <xf numFmtId="166" fontId="3" fillId="29" borderId="140" xfId="3" applyNumberFormat="1" applyFont="1" applyFill="1" applyBorder="1" applyAlignment="1">
      <alignment horizontal="right"/>
    </xf>
    <xf numFmtId="166" fontId="3" fillId="29" borderId="167" xfId="3" applyNumberFormat="1" applyFont="1" applyFill="1" applyBorder="1" applyAlignment="1">
      <alignment horizontal="right"/>
    </xf>
    <xf numFmtId="166" fontId="3" fillId="29" borderId="6" xfId="3" applyNumberFormat="1" applyFont="1" applyFill="1" applyBorder="1" applyAlignment="1">
      <alignment horizontal="right"/>
    </xf>
    <xf numFmtId="166" fontId="33" fillId="2" borderId="12" xfId="0" applyNumberFormat="1" applyFont="1" applyFill="1" applyBorder="1"/>
    <xf numFmtId="166" fontId="3" fillId="2" borderId="15" xfId="3" applyNumberFormat="1" applyFont="1" applyFill="1" applyBorder="1" applyAlignment="1">
      <alignment horizontal="right"/>
    </xf>
    <xf numFmtId="166" fontId="3" fillId="30" borderId="15" xfId="3" applyNumberFormat="1" applyFont="1" applyFill="1" applyBorder="1" applyAlignment="1">
      <alignment horizontal="right"/>
    </xf>
    <xf numFmtId="166" fontId="3" fillId="39" borderId="15" xfId="3" applyNumberFormat="1" applyFont="1" applyFill="1" applyBorder="1" applyAlignment="1">
      <alignment horizontal="right"/>
    </xf>
    <xf numFmtId="166" fontId="3" fillId="39" borderId="12" xfId="3" applyNumberFormat="1" applyFont="1" applyFill="1" applyBorder="1" applyAlignment="1">
      <alignment horizontal="right"/>
    </xf>
    <xf numFmtId="166" fontId="3" fillId="29" borderId="172" xfId="3" applyNumberFormat="1" applyFont="1" applyFill="1" applyBorder="1" applyAlignment="1">
      <alignment horizontal="right"/>
    </xf>
    <xf numFmtId="166" fontId="3" fillId="29" borderId="15" xfId="3" applyNumberFormat="1" applyFont="1" applyFill="1" applyBorder="1" applyAlignment="1">
      <alignment horizontal="right"/>
    </xf>
    <xf numFmtId="166" fontId="3" fillId="29" borderId="171" xfId="3" applyNumberFormat="1" applyFont="1" applyFill="1" applyBorder="1" applyAlignment="1">
      <alignment horizontal="right"/>
    </xf>
    <xf numFmtId="166" fontId="3" fillId="29" borderId="12" xfId="3" applyNumberFormat="1" applyFont="1" applyFill="1" applyBorder="1" applyAlignment="1">
      <alignment horizontal="right"/>
    </xf>
    <xf numFmtId="0" fontId="78" fillId="0" borderId="0" xfId="0" applyFont="1" applyAlignment="1">
      <alignment vertical="center"/>
    </xf>
    <xf numFmtId="0" fontId="11" fillId="18" borderId="0" xfId="0" applyFont="1" applyFill="1"/>
    <xf numFmtId="0" fontId="2" fillId="0" borderId="0" xfId="0" applyFont="1" applyBorder="1" applyAlignment="1">
      <alignment horizontal="right"/>
    </xf>
    <xf numFmtId="0" fontId="3" fillId="0" borderId="0" xfId="0" applyFont="1" applyBorder="1"/>
    <xf numFmtId="0" fontId="2" fillId="8" borderId="175" xfId="0" applyFont="1" applyFill="1" applyBorder="1" applyAlignment="1">
      <alignment horizontal="right"/>
    </xf>
    <xf numFmtId="0" fontId="2" fillId="10" borderId="176" xfId="0" applyFont="1" applyFill="1" applyBorder="1" applyAlignment="1">
      <alignment horizontal="right"/>
    </xf>
    <xf numFmtId="0" fontId="3" fillId="0" borderId="5" xfId="0" applyFont="1" applyBorder="1"/>
    <xf numFmtId="0" fontId="4" fillId="0" borderId="177" xfId="0" applyFont="1" applyBorder="1"/>
    <xf numFmtId="0" fontId="30" fillId="10" borderId="0" xfId="0" applyFont="1" applyFill="1" applyBorder="1"/>
    <xf numFmtId="0" fontId="4" fillId="0" borderId="177" xfId="0" applyFont="1" applyBorder="1" applyAlignment="1">
      <alignment horizontal="right"/>
    </xf>
    <xf numFmtId="2" fontId="4" fillId="0" borderId="177" xfId="0" applyNumberFormat="1" applyFont="1" applyBorder="1"/>
    <xf numFmtId="0" fontId="3" fillId="0" borderId="175" xfId="0" applyFont="1" applyBorder="1"/>
    <xf numFmtId="0" fontId="4" fillId="0" borderId="176" xfId="0" applyFont="1" applyBorder="1"/>
    <xf numFmtId="164" fontId="4" fillId="0" borderId="177" xfId="0" applyNumberFormat="1" applyFont="1" applyBorder="1"/>
    <xf numFmtId="1" fontId="4" fillId="0" borderId="176" xfId="0" applyNumberFormat="1" applyFont="1" applyBorder="1"/>
    <xf numFmtId="0" fontId="3" fillId="0" borderId="6" xfId="0" applyFont="1" applyBorder="1"/>
    <xf numFmtId="0" fontId="30" fillId="10" borderId="102" xfId="0" applyFont="1" applyFill="1" applyBorder="1"/>
    <xf numFmtId="0" fontId="30" fillId="10" borderId="6" xfId="0" applyFont="1" applyFill="1" applyBorder="1"/>
    <xf numFmtId="0" fontId="3" fillId="0" borderId="94" xfId="0" applyFont="1" applyBorder="1"/>
    <xf numFmtId="0" fontId="3" fillId="0" borderId="110" xfId="0" applyFont="1" applyBorder="1"/>
    <xf numFmtId="0" fontId="3" fillId="0" borderId="102" xfId="0" applyFont="1" applyBorder="1"/>
    <xf numFmtId="0" fontId="3" fillId="2" borderId="0" xfId="0" applyFont="1" applyFill="1" applyAlignment="1">
      <alignment horizontal="center"/>
    </xf>
    <xf numFmtId="1" fontId="56" fillId="33" borderId="146" xfId="0" quotePrefix="1" applyNumberFormat="1" applyFont="1" applyFill="1" applyBorder="1" applyAlignment="1">
      <alignment horizontal="right"/>
    </xf>
    <xf numFmtId="2" fontId="3" fillId="0" borderId="140" xfId="0" applyNumberFormat="1" applyFont="1" applyBorder="1"/>
    <xf numFmtId="0" fontId="3" fillId="0" borderId="137" xfId="0" applyFont="1" applyBorder="1"/>
    <xf numFmtId="1" fontId="3" fillId="0" borderId="177" xfId="0" applyNumberFormat="1" applyFont="1" applyBorder="1"/>
    <xf numFmtId="0" fontId="3" fillId="0" borderId="176" xfId="0" applyFont="1" applyBorder="1"/>
    <xf numFmtId="14" fontId="3" fillId="0" borderId="1" xfId="0" quotePrefix="1" applyNumberFormat="1" applyFont="1" applyBorder="1" applyAlignment="1">
      <alignment horizontal="right"/>
    </xf>
    <xf numFmtId="14" fontId="3" fillId="0" borderId="1" xfId="0" applyNumberFormat="1" applyFont="1" applyBorder="1" applyAlignment="1">
      <alignment horizontal="right"/>
    </xf>
    <xf numFmtId="0" fontId="3" fillId="0" borderId="140" xfId="0" applyFont="1" applyBorder="1"/>
    <xf numFmtId="0" fontId="3" fillId="0" borderId="177" xfId="0" applyFont="1" applyBorder="1"/>
    <xf numFmtId="0" fontId="3" fillId="0" borderId="1" xfId="0" quotePrefix="1" applyFont="1" applyBorder="1" applyAlignment="1">
      <alignment horizontal="right"/>
    </xf>
    <xf numFmtId="0" fontId="82" fillId="35" borderId="76" xfId="4" applyNumberFormat="1" applyFont="1" applyFill="1" applyBorder="1" applyAlignment="1" applyProtection="1">
      <alignment horizontal="center" vertical="center"/>
    </xf>
    <xf numFmtId="0" fontId="11" fillId="18" borderId="0" xfId="0" applyFont="1" applyFill="1" applyAlignment="1">
      <alignment horizontal="right"/>
    </xf>
    <xf numFmtId="0" fontId="3" fillId="8" borderId="22" xfId="3" applyFont="1" applyFill="1" applyBorder="1" applyAlignment="1"/>
    <xf numFmtId="0" fontId="3" fillId="8" borderId="0" xfId="3" applyFont="1" applyFill="1" applyBorder="1" applyAlignment="1"/>
    <xf numFmtId="0" fontId="38" fillId="2" borderId="77" xfId="4" applyNumberFormat="1" applyFont="1" applyFill="1" applyBorder="1" applyAlignment="1" applyProtection="1">
      <alignment horizontal="center" vertical="center"/>
    </xf>
    <xf numFmtId="0" fontId="38" fillId="2" borderId="62" xfId="0" applyFont="1" applyFill="1" applyBorder="1" applyAlignment="1">
      <alignment horizontal="center" vertical="center"/>
    </xf>
    <xf numFmtId="0" fontId="38" fillId="2" borderId="124" xfId="4" applyNumberFormat="1" applyFont="1" applyFill="1" applyBorder="1" applyAlignment="1" applyProtection="1">
      <alignment horizontal="center" vertical="center"/>
    </xf>
    <xf numFmtId="166" fontId="3" fillId="44" borderId="168" xfId="0" applyNumberFormat="1" applyFont="1" applyFill="1" applyBorder="1" applyAlignment="1">
      <alignment horizontal="right"/>
    </xf>
    <xf numFmtId="166" fontId="3" fillId="44" borderId="167" xfId="0" applyNumberFormat="1" applyFont="1" applyFill="1" applyBorder="1" applyAlignment="1">
      <alignment horizontal="right"/>
    </xf>
    <xf numFmtId="166" fontId="3" fillId="44" borderId="0" xfId="0" applyNumberFormat="1" applyFont="1" applyFill="1" applyAlignment="1">
      <alignment horizontal="right"/>
    </xf>
    <xf numFmtId="166" fontId="3" fillId="44" borderId="15" xfId="0" applyNumberFormat="1" applyFont="1" applyFill="1" applyBorder="1" applyAlignment="1">
      <alignment horizontal="right"/>
    </xf>
    <xf numFmtId="1" fontId="0" fillId="18" borderId="0" xfId="0" applyNumberFormat="1" applyFill="1"/>
    <xf numFmtId="0" fontId="22" fillId="2" borderId="0" xfId="0" applyFont="1" applyFill="1" applyAlignment="1">
      <alignment horizontal="right" vertical="center"/>
    </xf>
    <xf numFmtId="0" fontId="22" fillId="2" borderId="6" xfId="0" applyFont="1" applyFill="1" applyBorder="1" applyAlignment="1">
      <alignment horizontal="right" vertical="center"/>
    </xf>
    <xf numFmtId="0" fontId="83" fillId="0" borderId="0" xfId="0" applyFont="1"/>
    <xf numFmtId="0" fontId="56" fillId="32" borderId="146" xfId="0" applyFont="1" applyFill="1" applyBorder="1" applyAlignment="1">
      <alignment horizontal="right"/>
    </xf>
    <xf numFmtId="0" fontId="3" fillId="0" borderId="0" xfId="0" applyFont="1" applyFill="1" applyAlignment="1">
      <alignment vertical="center"/>
    </xf>
    <xf numFmtId="0" fontId="25" fillId="10" borderId="22" xfId="0" quotePrefix="1" applyFont="1" applyFill="1" applyBorder="1"/>
    <xf numFmtId="0" fontId="25" fillId="10" borderId="20" xfId="0" quotePrefix="1" applyFont="1" applyFill="1" applyBorder="1"/>
    <xf numFmtId="0" fontId="3" fillId="46" borderId="0" xfId="0" applyFont="1" applyFill="1" applyAlignment="1">
      <alignment vertical="center"/>
    </xf>
    <xf numFmtId="0" fontId="4" fillId="0" borderId="0" xfId="0" applyFont="1" applyFill="1" applyAlignment="1">
      <alignment vertical="center"/>
    </xf>
    <xf numFmtId="0" fontId="3" fillId="0" borderId="157" xfId="0" applyFont="1" applyFill="1" applyBorder="1" applyAlignment="1">
      <alignment vertical="center"/>
    </xf>
    <xf numFmtId="0" fontId="3" fillId="0" borderId="158" xfId="0" applyFont="1" applyFill="1" applyBorder="1" applyAlignment="1">
      <alignment vertical="center"/>
    </xf>
    <xf numFmtId="0" fontId="3" fillId="0" borderId="0" xfId="0" applyFont="1" applyFill="1" applyBorder="1" applyAlignment="1">
      <alignment vertical="center"/>
    </xf>
    <xf numFmtId="0" fontId="3" fillId="0" borderId="159" xfId="0" applyFont="1" applyFill="1" applyBorder="1" applyAlignment="1">
      <alignment vertical="center"/>
    </xf>
    <xf numFmtId="0" fontId="2" fillId="0" borderId="15" xfId="0" applyFont="1" applyBorder="1" applyAlignment="1">
      <alignment vertical="center"/>
    </xf>
    <xf numFmtId="0" fontId="2" fillId="0" borderId="15" xfId="0" applyFont="1" applyBorder="1" applyAlignment="1">
      <alignment horizontal="right" vertical="center"/>
    </xf>
    <xf numFmtId="0" fontId="3" fillId="0" borderId="15" xfId="0" applyFont="1" applyBorder="1" applyAlignment="1">
      <alignment vertical="center"/>
    </xf>
    <xf numFmtId="0" fontId="3" fillId="0" borderId="15" xfId="0" applyFont="1" applyBorder="1"/>
    <xf numFmtId="0" fontId="86" fillId="36" borderId="166" xfId="0" applyFont="1" applyFill="1" applyBorder="1" applyAlignment="1" applyProtection="1">
      <alignment horizontal="right"/>
      <protection locked="0"/>
    </xf>
    <xf numFmtId="0" fontId="86" fillId="36" borderId="164" xfId="0" applyFont="1" applyFill="1" applyBorder="1" applyAlignment="1" applyProtection="1">
      <alignment horizontal="right"/>
      <protection locked="0"/>
    </xf>
    <xf numFmtId="0" fontId="2" fillId="47" borderId="0" xfId="0" applyFont="1" applyFill="1" applyAlignment="1">
      <alignment horizontal="right"/>
    </xf>
    <xf numFmtId="166" fontId="3" fillId="48" borderId="167" xfId="0" applyNumberFormat="1" applyFont="1" applyFill="1" applyBorder="1" applyAlignment="1">
      <alignment horizontal="right"/>
    </xf>
    <xf numFmtId="0" fontId="87" fillId="36" borderId="164" xfId="0" applyFont="1" applyFill="1" applyBorder="1" applyAlignment="1" applyProtection="1">
      <alignment horizontal="right"/>
      <protection locked="0"/>
    </xf>
    <xf numFmtId="0" fontId="87" fillId="36" borderId="165" xfId="0" applyFont="1" applyFill="1" applyBorder="1" applyAlignment="1" applyProtection="1">
      <alignment horizontal="right"/>
      <protection locked="0"/>
    </xf>
    <xf numFmtId="168" fontId="4" fillId="0" borderId="177" xfId="0" applyNumberFormat="1" applyFont="1" applyBorder="1"/>
    <xf numFmtId="0" fontId="84" fillId="10" borderId="139" xfId="0" applyFont="1" applyFill="1" applyBorder="1"/>
    <xf numFmtId="0" fontId="38" fillId="0" borderId="62" xfId="0" applyFont="1" applyBorder="1" applyAlignment="1">
      <alignment horizontal="center" vertical="center"/>
    </xf>
    <xf numFmtId="0" fontId="3" fillId="49" borderId="0" xfId="0" applyFont="1" applyFill="1" applyAlignment="1">
      <alignment horizontal="right"/>
    </xf>
    <xf numFmtId="166" fontId="3" fillId="49" borderId="167" xfId="0" applyNumberFormat="1" applyFont="1" applyFill="1" applyBorder="1" applyAlignment="1">
      <alignment horizontal="right"/>
    </xf>
    <xf numFmtId="166" fontId="3" fillId="50" borderId="0" xfId="3" applyNumberFormat="1" applyFont="1" applyFill="1" applyAlignment="1">
      <alignment horizontal="right"/>
    </xf>
    <xf numFmtId="166" fontId="3" fillId="51" borderId="0" xfId="3" applyNumberFormat="1" applyFont="1" applyFill="1" applyAlignment="1">
      <alignment horizontal="right"/>
    </xf>
    <xf numFmtId="166" fontId="3" fillId="51" borderId="15" xfId="3" applyNumberFormat="1" applyFont="1" applyFill="1" applyBorder="1" applyAlignment="1">
      <alignment horizontal="right"/>
    </xf>
    <xf numFmtId="166" fontId="3" fillId="52" borderId="0" xfId="0" applyNumberFormat="1" applyFont="1" applyFill="1" applyAlignment="1">
      <alignment horizontal="right"/>
    </xf>
    <xf numFmtId="166" fontId="3" fillId="52" borderId="15" xfId="0" applyNumberFormat="1" applyFont="1" applyFill="1" applyBorder="1" applyAlignment="1">
      <alignment horizontal="right"/>
    </xf>
    <xf numFmtId="166" fontId="3" fillId="53" borderId="0" xfId="3" applyNumberFormat="1" applyFont="1" applyFill="1" applyAlignment="1">
      <alignment horizontal="right"/>
    </xf>
    <xf numFmtId="166" fontId="3" fillId="53" borderId="15" xfId="3" applyNumberFormat="1" applyFont="1" applyFill="1" applyBorder="1" applyAlignment="1">
      <alignment horizontal="right"/>
    </xf>
    <xf numFmtId="166" fontId="3" fillId="54" borderId="0" xfId="3" applyNumberFormat="1" applyFont="1" applyFill="1" applyAlignment="1">
      <alignment horizontal="right"/>
    </xf>
    <xf numFmtId="166" fontId="3" fillId="55" borderId="0" xfId="0" applyNumberFormat="1" applyFont="1" applyFill="1" applyAlignment="1">
      <alignment horizontal="right"/>
    </xf>
    <xf numFmtId="166" fontId="3" fillId="55" borderId="15" xfId="0" applyNumberFormat="1" applyFont="1" applyFill="1" applyBorder="1" applyAlignment="1">
      <alignment horizontal="right"/>
    </xf>
    <xf numFmtId="166" fontId="3" fillId="48" borderId="0" xfId="0" applyNumberFormat="1" applyFont="1" applyFill="1" applyAlignment="1">
      <alignment horizontal="right"/>
    </xf>
    <xf numFmtId="166" fontId="3" fillId="49" borderId="140" xfId="0" applyNumberFormat="1" applyFont="1" applyFill="1" applyBorder="1" applyAlignment="1">
      <alignment horizontal="right"/>
    </xf>
    <xf numFmtId="166" fontId="3" fillId="45" borderId="167" xfId="0" applyNumberFormat="1" applyFont="1" applyFill="1" applyBorder="1" applyAlignment="1">
      <alignment horizontal="right"/>
    </xf>
    <xf numFmtId="166" fontId="3" fillId="45" borderId="0" xfId="0" applyNumberFormat="1" applyFont="1" applyFill="1" applyAlignment="1">
      <alignment horizontal="right"/>
    </xf>
    <xf numFmtId="166" fontId="3" fillId="45" borderId="6" xfId="0" applyNumberFormat="1" applyFont="1" applyFill="1" applyBorder="1" applyAlignment="1">
      <alignment horizontal="right"/>
    </xf>
    <xf numFmtId="0" fontId="3" fillId="45" borderId="0" xfId="0" applyFont="1" applyFill="1" applyAlignment="1">
      <alignment horizontal="right"/>
    </xf>
    <xf numFmtId="166" fontId="3" fillId="45" borderId="140" xfId="0" applyNumberFormat="1" applyFont="1" applyFill="1" applyBorder="1" applyAlignment="1">
      <alignment horizontal="right"/>
    </xf>
    <xf numFmtId="166" fontId="3" fillId="23" borderId="0" xfId="0" applyNumberFormat="1" applyFont="1" applyFill="1" applyAlignment="1">
      <alignment horizontal="right"/>
    </xf>
    <xf numFmtId="166" fontId="3" fillId="23" borderId="15" xfId="0" applyNumberFormat="1" applyFont="1" applyFill="1" applyBorder="1" applyAlignment="1">
      <alignment horizontal="right"/>
    </xf>
    <xf numFmtId="166" fontId="3" fillId="47" borderId="0" xfId="0" applyNumberFormat="1" applyFont="1" applyFill="1" applyAlignment="1">
      <alignment horizontal="right"/>
    </xf>
    <xf numFmtId="166" fontId="3" fillId="47" borderId="15" xfId="0" applyNumberFormat="1" applyFont="1" applyFill="1" applyBorder="1" applyAlignment="1">
      <alignment horizontal="right"/>
    </xf>
    <xf numFmtId="166" fontId="3" fillId="56" borderId="0" xfId="0" applyNumberFormat="1" applyFont="1" applyFill="1" applyAlignment="1">
      <alignment horizontal="right"/>
    </xf>
    <xf numFmtId="0" fontId="2" fillId="23" borderId="0" xfId="0" applyFont="1" applyFill="1" applyAlignment="1">
      <alignment horizontal="right"/>
    </xf>
    <xf numFmtId="0" fontId="30" fillId="10" borderId="94" xfId="0" applyFont="1" applyFill="1" applyBorder="1"/>
    <xf numFmtId="0" fontId="88" fillId="0" borderId="48" xfId="0" applyFont="1" applyBorder="1" applyAlignment="1">
      <alignment horizontal="center" vertical="center"/>
    </xf>
    <xf numFmtId="0" fontId="11" fillId="0" borderId="0" xfId="0" applyFont="1" applyAlignment="1">
      <alignment horizontal="left"/>
    </xf>
    <xf numFmtId="0" fontId="39" fillId="14" borderId="178" xfId="4" applyNumberFormat="1" applyFont="1" applyFill="1" applyBorder="1" applyAlignment="1" applyProtection="1">
      <alignment horizontal="center" vertical="center"/>
    </xf>
    <xf numFmtId="0" fontId="38" fillId="57" borderId="48" xfId="4" applyNumberFormat="1" applyFont="1" applyFill="1" applyBorder="1" applyAlignment="1" applyProtection="1">
      <alignment horizontal="center" vertical="center"/>
    </xf>
    <xf numFmtId="0" fontId="38" fillId="0" borderId="1" xfId="4" applyNumberFormat="1" applyFont="1" applyFill="1" applyBorder="1" applyAlignment="1" applyProtection="1">
      <alignment horizontal="center" vertical="center"/>
    </xf>
    <xf numFmtId="0" fontId="38" fillId="0" borderId="0" xfId="4" applyNumberFormat="1" applyFont="1" applyFill="1" applyBorder="1" applyAlignment="1" applyProtection="1">
      <alignment horizontal="center" vertical="center"/>
    </xf>
    <xf numFmtId="0" fontId="38" fillId="0" borderId="0" xfId="0" applyFont="1" applyBorder="1" applyAlignment="1">
      <alignment horizontal="center" vertical="center"/>
    </xf>
    <xf numFmtId="0" fontId="86" fillId="2" borderId="15" xfId="0" applyFont="1" applyFill="1" applyBorder="1" applyAlignment="1" applyProtection="1">
      <alignment horizontal="right"/>
      <protection locked="0"/>
    </xf>
    <xf numFmtId="0" fontId="24" fillId="10" borderId="16" xfId="0" applyFont="1" applyFill="1" applyBorder="1" applyAlignment="1">
      <alignment horizontal="center"/>
    </xf>
    <xf numFmtId="0" fontId="24" fillId="10" borderId="17" xfId="0" applyFont="1" applyFill="1" applyBorder="1" applyAlignment="1">
      <alignment horizontal="center"/>
    </xf>
    <xf numFmtId="0" fontId="25" fillId="10" borderId="18" xfId="0" applyFont="1" applyFill="1" applyBorder="1" applyAlignment="1">
      <alignment horizontal="center"/>
    </xf>
    <xf numFmtId="0" fontId="11" fillId="0" borderId="17" xfId="0" applyFont="1" applyBorder="1" applyAlignment="1">
      <alignment horizontal="center"/>
    </xf>
    <xf numFmtId="0" fontId="39" fillId="0" borderId="118" xfId="4" applyNumberFormat="1" applyFont="1" applyFill="1" applyBorder="1" applyAlignment="1" applyProtection="1">
      <alignment horizontal="center" vertical="center" wrapText="1"/>
    </xf>
    <xf numFmtId="0" fontId="39" fillId="0" borderId="87" xfId="4" applyNumberFormat="1" applyFont="1" applyFill="1" applyBorder="1" applyAlignment="1" applyProtection="1">
      <alignment horizontal="center" vertical="center" wrapText="1"/>
    </xf>
    <xf numFmtId="0" fontId="39" fillId="0" borderId="120" xfId="4" applyNumberFormat="1" applyFont="1" applyFill="1" applyBorder="1" applyAlignment="1" applyProtection="1">
      <alignment horizontal="center" vertical="center" wrapText="1"/>
    </xf>
    <xf numFmtId="0" fontId="39" fillId="0" borderId="35" xfId="4" applyNumberFormat="1" applyFont="1" applyFill="1" applyBorder="1" applyAlignment="1" applyProtection="1">
      <alignment horizontal="center" vertical="center" wrapText="1"/>
    </xf>
    <xf numFmtId="0" fontId="39" fillId="0" borderId="119" xfId="4" applyNumberFormat="1" applyFont="1" applyFill="1" applyBorder="1" applyAlignment="1" applyProtection="1">
      <alignment horizontal="center" vertical="center" wrapText="1"/>
    </xf>
    <xf numFmtId="0" fontId="39" fillId="0" borderId="121" xfId="4" applyNumberFormat="1" applyFont="1" applyFill="1" applyBorder="1" applyAlignment="1" applyProtection="1">
      <alignment horizontal="center" vertical="center" wrapText="1"/>
    </xf>
    <xf numFmtId="0" fontId="39" fillId="2" borderId="37" xfId="4" applyNumberFormat="1" applyFont="1" applyFill="1" applyBorder="1" applyAlignment="1" applyProtection="1">
      <alignment horizontal="center" vertical="center" wrapText="1"/>
    </xf>
    <xf numFmtId="0" fontId="39" fillId="2" borderId="56" xfId="4" applyNumberFormat="1" applyFont="1" applyFill="1" applyBorder="1" applyAlignment="1" applyProtection="1">
      <alignment horizontal="center" vertical="center" wrapText="1"/>
    </xf>
    <xf numFmtId="0" fontId="39" fillId="2" borderId="117" xfId="4" applyNumberFormat="1" applyFont="1" applyFill="1" applyBorder="1" applyAlignment="1" applyProtection="1">
      <alignment horizontal="center" vertical="center" wrapText="1"/>
    </xf>
    <xf numFmtId="0" fontId="39" fillId="0" borderId="112" xfId="4" applyNumberFormat="1" applyFont="1" applyFill="1" applyBorder="1" applyAlignment="1" applyProtection="1">
      <alignment horizontal="center" vertical="center" wrapText="1"/>
    </xf>
    <xf numFmtId="0" fontId="39" fillId="0" borderId="38" xfId="4" applyNumberFormat="1" applyFont="1" applyFill="1" applyBorder="1" applyAlignment="1" applyProtection="1">
      <alignment horizontal="center" vertical="center" wrapText="1"/>
    </xf>
    <xf numFmtId="0" fontId="39" fillId="0" borderId="116" xfId="4" applyNumberFormat="1" applyFont="1" applyFill="1" applyBorder="1" applyAlignment="1" applyProtection="1">
      <alignment horizontal="center" vertical="center" wrapText="1"/>
    </xf>
    <xf numFmtId="0" fontId="39" fillId="2" borderId="33" xfId="4" applyNumberFormat="1" applyFont="1" applyFill="1" applyBorder="1" applyAlignment="1" applyProtection="1">
      <alignment horizontal="center" vertical="center" wrapText="1"/>
    </xf>
    <xf numFmtId="0" fontId="39" fillId="2" borderId="40" xfId="4" applyNumberFormat="1" applyFont="1" applyFill="1" applyBorder="1" applyAlignment="1" applyProtection="1">
      <alignment horizontal="center" vertical="center" wrapText="1"/>
    </xf>
    <xf numFmtId="0" fontId="39" fillId="0" borderId="33" xfId="4" applyNumberFormat="1" applyFont="1" applyFill="1" applyBorder="1" applyAlignment="1" applyProtection="1">
      <alignment horizontal="center" vertical="center" wrapText="1"/>
    </xf>
    <xf numFmtId="0" fontId="39" fillId="0" borderId="56" xfId="4" applyNumberFormat="1" applyFont="1" applyFill="1" applyBorder="1" applyAlignment="1" applyProtection="1">
      <alignment horizontal="center" vertical="center" wrapText="1"/>
    </xf>
    <xf numFmtId="0" fontId="39" fillId="0" borderId="40" xfId="4" applyNumberFormat="1" applyFont="1" applyFill="1" applyBorder="1" applyAlignment="1" applyProtection="1">
      <alignment horizontal="center" vertical="center" wrapText="1"/>
    </xf>
    <xf numFmtId="0" fontId="39" fillId="0" borderId="44" xfId="4" applyNumberFormat="1" applyFont="1" applyFill="1" applyBorder="1" applyAlignment="1" applyProtection="1">
      <alignment horizontal="center" vertical="center" wrapText="1"/>
    </xf>
    <xf numFmtId="0" fontId="39" fillId="0" borderId="45" xfId="4" applyNumberFormat="1" applyFont="1" applyFill="1" applyBorder="1" applyAlignment="1" applyProtection="1">
      <alignment horizontal="center" vertical="center" wrapText="1"/>
    </xf>
    <xf numFmtId="0" fontId="39" fillId="0" borderId="179" xfId="4" applyNumberFormat="1" applyFont="1" applyFill="1" applyBorder="1" applyAlignment="1" applyProtection="1">
      <alignment horizontal="center" vertical="center" wrapText="1"/>
    </xf>
    <xf numFmtId="0" fontId="39" fillId="0" borderId="37" xfId="4" applyNumberFormat="1" applyFont="1" applyFill="1" applyBorder="1" applyAlignment="1" applyProtection="1">
      <alignment horizontal="center" vertical="center" wrapText="1"/>
    </xf>
    <xf numFmtId="0" fontId="39" fillId="0" borderId="117" xfId="4" applyNumberFormat="1" applyFont="1" applyFill="1" applyBorder="1" applyAlignment="1" applyProtection="1">
      <alignment horizontal="center" vertical="center" wrapText="1"/>
    </xf>
    <xf numFmtId="0" fontId="39" fillId="0" borderId="91" xfId="4" applyNumberFormat="1" applyFont="1" applyFill="1" applyBorder="1" applyAlignment="1" applyProtection="1">
      <alignment horizontal="center" vertical="center" wrapText="1"/>
    </xf>
    <xf numFmtId="0" fontId="39" fillId="0" borderId="92" xfId="4" applyNumberFormat="1" applyFont="1" applyFill="1" applyBorder="1" applyAlignment="1" applyProtection="1">
      <alignment horizontal="center" vertical="center" wrapText="1"/>
    </xf>
    <xf numFmtId="0" fontId="39" fillId="0" borderId="89" xfId="4" applyNumberFormat="1" applyFont="1" applyFill="1" applyBorder="1" applyAlignment="1" applyProtection="1">
      <alignment horizontal="center" vertical="center" wrapText="1"/>
    </xf>
    <xf numFmtId="0" fontId="39" fillId="0" borderId="44" xfId="4" applyNumberFormat="1" applyFont="1" applyFill="1" applyBorder="1" applyAlignment="1" applyProtection="1">
      <alignment horizontal="center" vertical="center"/>
    </xf>
    <xf numFmtId="0" fontId="39" fillId="0" borderId="0" xfId="0" applyFont="1" applyAlignment="1">
      <alignment horizontal="center" vertical="center"/>
    </xf>
    <xf numFmtId="0" fontId="39" fillId="0" borderId="40" xfId="4" applyNumberFormat="1" applyFont="1" applyFill="1" applyBorder="1" applyAlignment="1" applyProtection="1">
      <alignment horizontal="center" vertical="center"/>
    </xf>
    <xf numFmtId="0" fontId="39" fillId="0" borderId="45" xfId="4" applyNumberFormat="1" applyFont="1" applyFill="1" applyBorder="1" applyAlignment="1" applyProtection="1">
      <alignment horizontal="center" vertical="center"/>
    </xf>
    <xf numFmtId="0" fontId="3" fillId="2" borderId="0" xfId="0" applyFont="1" applyFill="1" applyAlignment="1">
      <alignment horizontal="center"/>
    </xf>
    <xf numFmtId="0" fontId="0" fillId="0" borderId="0" xfId="0" applyAlignment="1">
      <alignment horizontal="center"/>
    </xf>
    <xf numFmtId="0" fontId="30" fillId="8" borderId="173" xfId="0" applyFont="1" applyFill="1" applyBorder="1" applyAlignment="1">
      <alignment horizontal="center"/>
    </xf>
    <xf numFmtId="0" fontId="30" fillId="8" borderId="134" xfId="0" applyFont="1" applyFill="1" applyBorder="1" applyAlignment="1">
      <alignment horizontal="center"/>
    </xf>
    <xf numFmtId="0" fontId="30" fillId="10" borderId="134" xfId="0" applyFont="1" applyFill="1" applyBorder="1" applyAlignment="1">
      <alignment horizontal="center"/>
    </xf>
    <xf numFmtId="0" fontId="30" fillId="10" borderId="174" xfId="0" applyFont="1" applyFill="1" applyBorder="1" applyAlignment="1">
      <alignment horizontal="center"/>
    </xf>
    <xf numFmtId="0" fontId="3" fillId="0" borderId="5" xfId="0" applyFont="1" applyBorder="1" applyAlignment="1">
      <alignment horizontal="right" vertical="center" wrapText="1"/>
    </xf>
    <xf numFmtId="0" fontId="3" fillId="0" borderId="0" xfId="0" applyFont="1" applyBorder="1" applyAlignment="1">
      <alignment horizontal="right" vertical="center" wrapText="1"/>
    </xf>
    <xf numFmtId="0" fontId="3" fillId="0" borderId="10" xfId="0" applyFont="1" applyBorder="1" applyAlignment="1">
      <alignment horizontal="right" vertical="center" wrapText="1"/>
    </xf>
    <xf numFmtId="0" fontId="3" fillId="0" borderId="0" xfId="0" quotePrefix="1" applyFont="1" applyBorder="1" applyAlignment="1">
      <alignment horizontal="right" vertical="center" wrapText="1"/>
    </xf>
    <xf numFmtId="0" fontId="3" fillId="0" borderId="10" xfId="0" quotePrefix="1" applyFont="1" applyBorder="1" applyAlignment="1">
      <alignment horizontal="right" vertical="center" wrapText="1"/>
    </xf>
    <xf numFmtId="0" fontId="30" fillId="10" borderId="135" xfId="0" applyFont="1" applyFill="1" applyBorder="1" applyAlignment="1">
      <alignment horizontal="center"/>
    </xf>
    <xf numFmtId="0" fontId="0" fillId="0" borderId="83" xfId="0" applyBorder="1" applyAlignment="1">
      <alignment horizontal="center"/>
    </xf>
    <xf numFmtId="2" fontId="30" fillId="8" borderId="111" xfId="0" applyNumberFormat="1" applyFont="1" applyFill="1" applyBorder="1" applyAlignment="1">
      <alignment horizontal="center"/>
    </xf>
    <xf numFmtId="0" fontId="0" fillId="0" borderId="103" xfId="0" applyBorder="1" applyAlignment="1">
      <alignment horizontal="center"/>
    </xf>
    <xf numFmtId="0" fontId="60" fillId="29" borderId="0" xfId="0" applyFont="1" applyFill="1" applyAlignment="1">
      <alignment horizontal="center" vertical="center" textRotation="90"/>
    </xf>
    <xf numFmtId="0" fontId="11" fillId="0" borderId="0" xfId="0" applyFont="1" applyAlignment="1">
      <alignment horizontal="center" vertical="center" textRotation="90"/>
    </xf>
    <xf numFmtId="0" fontId="53" fillId="2" borderId="0" xfId="0" applyFont="1" applyFill="1" applyAlignment="1">
      <alignment horizontal="center"/>
    </xf>
    <xf numFmtId="0" fontId="60" fillId="29" borderId="143" xfId="0" applyFont="1" applyFill="1" applyBorder="1" applyAlignment="1">
      <alignment horizontal="center" vertical="center" textRotation="90"/>
    </xf>
    <xf numFmtId="0" fontId="11" fillId="0" borderId="143" xfId="0" applyFont="1" applyBorder="1" applyAlignment="1">
      <alignment horizontal="center" vertical="center" textRotation="90"/>
    </xf>
    <xf numFmtId="0" fontId="60" fillId="2" borderId="147" xfId="0" applyFont="1" applyFill="1" applyBorder="1" applyAlignment="1">
      <alignment horizontal="center" vertical="center" textRotation="90"/>
    </xf>
    <xf numFmtId="0" fontId="11" fillId="0" borderId="147" xfId="0" applyFont="1" applyBorder="1" applyAlignment="1">
      <alignment horizontal="center" vertical="center" textRotation="90"/>
    </xf>
    <xf numFmtId="0" fontId="65" fillId="2" borderId="153" xfId="0" applyFont="1" applyFill="1" applyBorder="1" applyAlignment="1">
      <alignment horizontal="center" vertical="center"/>
    </xf>
    <xf numFmtId="0" fontId="11" fillId="0" borderId="153" xfId="0" applyFont="1" applyBorder="1" applyAlignment="1">
      <alignment horizontal="center" vertical="center"/>
    </xf>
    <xf numFmtId="167" fontId="84" fillId="35" borderId="0" xfId="0" applyNumberFormat="1" applyFont="1" applyFill="1" applyAlignment="1">
      <alignment horizontal="center" vertical="center"/>
    </xf>
    <xf numFmtId="0" fontId="30" fillId="8" borderId="0" xfId="0" applyFont="1" applyFill="1" applyBorder="1" applyAlignment="1">
      <alignment horizontal="center"/>
    </xf>
    <xf numFmtId="0" fontId="11" fillId="0" borderId="0" xfId="0" applyFont="1" applyFill="1"/>
    <xf numFmtId="0" fontId="11" fillId="0" borderId="0" xfId="0" applyFont="1" applyFill="1" applyAlignment="1">
      <alignment horizontal="center"/>
    </xf>
  </cellXfs>
  <cellStyles count="5">
    <cellStyle name="Komma" xfId="1" builtinId="3"/>
    <cellStyle name="Procent" xfId="2" builtinId="5"/>
    <cellStyle name="Standaard" xfId="0" builtinId="0"/>
    <cellStyle name="Standaard_MANUAL_150" xfId="3" xr:uid="{915B4B4E-54D1-405A-A48A-6E95C8471864}"/>
    <cellStyle name="Обычный_Лист1" xfId="4" xr:uid="{D72246D1-386E-43F3-9B0E-36F08F41CC10}"/>
  </cellStyles>
  <dxfs count="6">
    <dxf>
      <fill>
        <patternFill patternType="solid">
          <fgColor indexed="64"/>
          <bgColor indexed="42"/>
        </patternFill>
      </fill>
    </dxf>
    <dxf>
      <fill>
        <patternFill patternType="solid">
          <fgColor indexed="64"/>
          <bgColor indexed="26"/>
        </patternFill>
      </fill>
    </dxf>
    <dxf>
      <font>
        <strike val="0"/>
        <condense val="0"/>
        <extend val="0"/>
        <color auto="1"/>
      </font>
      <fill>
        <patternFill patternType="solid">
          <fgColor indexed="64"/>
          <bgColor indexed="9"/>
        </patternFill>
      </fill>
    </dxf>
    <dxf>
      <fill>
        <patternFill patternType="solid">
          <fgColor indexed="64"/>
          <bgColor indexed="42"/>
        </patternFill>
      </fill>
    </dxf>
    <dxf>
      <fill>
        <patternFill patternType="solid">
          <fgColor indexed="64"/>
          <bgColor indexed="26"/>
        </patternFill>
      </fill>
    </dxf>
    <dxf>
      <fill>
        <patternFill patternType="solid">
          <fgColor indexed="64"/>
          <bgColor indexed="9"/>
        </patternFill>
      </fill>
    </dxf>
  </dxfs>
  <tableStyles count="0" defaultTableStyle="TableStyleMedium2" defaultPivotStyle="PivotStyleLight16"/>
  <colors>
    <mruColors>
      <color rgb="FFFFFFCC"/>
      <color rgb="FFFFCC99"/>
      <color rgb="FF0000FF"/>
      <color rgb="FFCCFFCC"/>
      <color rgb="FFFFFF99"/>
      <color rgb="FFCCFFFF"/>
      <color rgb="FF9933FF"/>
      <color rgb="FF99FF99"/>
      <color rgb="FFF8F8F8"/>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5"/>
  <sheetViews>
    <sheetView tabSelected="1" workbookViewId="0"/>
  </sheetViews>
  <sheetFormatPr defaultRowHeight="12.75" x14ac:dyDescent="0.2"/>
  <cols>
    <col min="1" max="36" width="5.7109375" style="30" customWidth="1"/>
    <col min="37" max="37" width="76.28515625" style="30" bestFit="1" customWidth="1"/>
    <col min="38" max="16384" width="9.140625" style="30"/>
  </cols>
  <sheetData>
    <row r="1" spans="1:37" x14ac:dyDescent="0.2">
      <c r="A1" s="29"/>
      <c r="B1" s="1" t="s">
        <v>0</v>
      </c>
      <c r="C1" s="2"/>
      <c r="D1" s="2"/>
      <c r="E1" s="2"/>
      <c r="F1" s="2"/>
      <c r="G1" s="2"/>
      <c r="H1" s="3"/>
      <c r="I1" s="1" t="s">
        <v>1193</v>
      </c>
      <c r="J1" s="2"/>
      <c r="K1" s="2"/>
      <c r="L1" s="2"/>
      <c r="M1" s="2"/>
      <c r="N1" s="2"/>
      <c r="O1" s="3"/>
      <c r="P1" s="1" t="s">
        <v>2</v>
      </c>
      <c r="Q1" s="2"/>
      <c r="R1" s="2"/>
      <c r="S1" s="2"/>
      <c r="T1" s="2"/>
      <c r="U1" s="2"/>
      <c r="V1" s="3"/>
      <c r="W1" s="1" t="s">
        <v>3</v>
      </c>
      <c r="X1" s="2"/>
      <c r="Y1" s="2"/>
      <c r="Z1" s="2"/>
      <c r="AA1" s="2"/>
      <c r="AB1" s="2"/>
      <c r="AC1" s="3"/>
      <c r="AD1" s="1" t="s">
        <v>4</v>
      </c>
      <c r="AE1" s="2"/>
      <c r="AF1" s="2"/>
      <c r="AG1" s="2"/>
      <c r="AH1" s="2"/>
      <c r="AI1" s="2"/>
      <c r="AJ1" s="3"/>
      <c r="AK1" s="3"/>
    </row>
    <row r="2" spans="1:37" x14ac:dyDescent="0.2">
      <c r="A2" s="29"/>
      <c r="B2" s="4" t="s">
        <v>5</v>
      </c>
      <c r="C2" s="3"/>
      <c r="D2" s="3"/>
      <c r="E2" s="3"/>
      <c r="F2" s="3"/>
      <c r="G2" s="3"/>
      <c r="H2" s="3"/>
      <c r="I2" s="4" t="s">
        <v>1192</v>
      </c>
      <c r="J2" s="3"/>
      <c r="K2" s="3"/>
      <c r="L2" s="3"/>
      <c r="M2" s="3"/>
      <c r="N2" s="3"/>
      <c r="O2" s="3"/>
      <c r="P2" s="4" t="s">
        <v>7</v>
      </c>
      <c r="Q2" s="3"/>
      <c r="R2" s="3"/>
      <c r="S2" s="3"/>
      <c r="T2" s="3"/>
      <c r="U2" s="3"/>
      <c r="V2" s="3"/>
      <c r="W2" s="4" t="s">
        <v>6</v>
      </c>
      <c r="X2" s="3"/>
      <c r="Y2" s="3"/>
      <c r="Z2" s="3"/>
      <c r="AA2" s="3"/>
      <c r="AB2" s="3"/>
      <c r="AC2" s="3"/>
      <c r="AD2" s="4" t="s">
        <v>8</v>
      </c>
      <c r="AE2" s="3"/>
      <c r="AF2" s="3"/>
      <c r="AG2" s="3"/>
      <c r="AH2" s="3"/>
      <c r="AI2" s="3"/>
      <c r="AJ2" s="3"/>
      <c r="AK2" s="3"/>
    </row>
    <row r="3" spans="1:37" x14ac:dyDescent="0.2">
      <c r="A3" s="29"/>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row>
    <row r="4" spans="1:37" x14ac:dyDescent="0.2">
      <c r="A4" s="29"/>
      <c r="B4" s="5" t="s">
        <v>9</v>
      </c>
      <c r="C4" s="5" t="s">
        <v>10</v>
      </c>
      <c r="D4" s="5" t="s">
        <v>11</v>
      </c>
      <c r="E4" s="3"/>
      <c r="F4" s="3"/>
      <c r="G4" s="3"/>
      <c r="H4" s="3"/>
      <c r="I4" s="5" t="s">
        <v>9</v>
      </c>
      <c r="J4" s="5" t="s">
        <v>10</v>
      </c>
      <c r="K4" s="5" t="s">
        <v>11</v>
      </c>
      <c r="L4" s="3"/>
      <c r="M4" s="3"/>
      <c r="N4" s="3"/>
      <c r="O4" s="3"/>
      <c r="P4" s="5" t="s">
        <v>9</v>
      </c>
      <c r="Q4" s="5" t="s">
        <v>10</v>
      </c>
      <c r="R4" s="5" t="s">
        <v>11</v>
      </c>
      <c r="S4" s="3"/>
      <c r="T4" s="3"/>
      <c r="U4" s="3"/>
      <c r="V4" s="3"/>
      <c r="W4" s="5" t="s">
        <v>9</v>
      </c>
      <c r="X4" s="5" t="s">
        <v>10</v>
      </c>
      <c r="Y4" s="5" t="s">
        <v>11</v>
      </c>
      <c r="Z4" s="3"/>
      <c r="AA4" s="3"/>
      <c r="AB4" s="3"/>
      <c r="AC4" s="3"/>
      <c r="AD4" s="5" t="s">
        <v>9</v>
      </c>
      <c r="AE4" s="5" t="s">
        <v>10</v>
      </c>
      <c r="AF4" s="5" t="s">
        <v>11</v>
      </c>
      <c r="AG4" s="3"/>
      <c r="AH4" s="3"/>
      <c r="AI4" s="3"/>
      <c r="AJ4" s="3"/>
      <c r="AK4" s="1" t="s">
        <v>12</v>
      </c>
    </row>
    <row r="5" spans="1:37" x14ac:dyDescent="0.2">
      <c r="A5" s="29"/>
      <c r="B5" s="3">
        <v>20</v>
      </c>
      <c r="C5" s="3">
        <v>10</v>
      </c>
      <c r="D5" s="3">
        <v>5</v>
      </c>
      <c r="E5" s="6" t="s">
        <v>13</v>
      </c>
      <c r="F5" s="3"/>
      <c r="G5" s="3"/>
      <c r="H5" s="3"/>
      <c r="I5" s="3">
        <v>20</v>
      </c>
      <c r="J5" s="3">
        <v>10</v>
      </c>
      <c r="K5" s="3">
        <v>5</v>
      </c>
      <c r="L5" s="6" t="s">
        <v>13</v>
      </c>
      <c r="M5" s="3"/>
      <c r="N5" s="3"/>
      <c r="O5" s="3"/>
      <c r="P5" s="3">
        <v>20</v>
      </c>
      <c r="Q5" s="3">
        <v>10</v>
      </c>
      <c r="R5" s="3">
        <v>5</v>
      </c>
      <c r="S5" s="6" t="s">
        <v>13</v>
      </c>
      <c r="T5" s="3"/>
      <c r="U5" s="3"/>
      <c r="V5" s="3"/>
      <c r="W5" s="3">
        <v>0</v>
      </c>
      <c r="X5" s="3">
        <v>0</v>
      </c>
      <c r="Y5" s="3">
        <v>0</v>
      </c>
      <c r="Z5" s="6" t="s">
        <v>13</v>
      </c>
      <c r="AA5" s="3"/>
      <c r="AB5" s="3"/>
      <c r="AC5" s="3"/>
      <c r="AD5" s="3">
        <v>20</v>
      </c>
      <c r="AE5" s="3">
        <v>10</v>
      </c>
      <c r="AF5" s="3">
        <v>5</v>
      </c>
      <c r="AG5" s="6" t="s">
        <v>13</v>
      </c>
      <c r="AH5" s="3"/>
      <c r="AI5" s="3"/>
      <c r="AJ5" s="3"/>
      <c r="AK5" s="3" t="s">
        <v>14</v>
      </c>
    </row>
    <row r="6" spans="1:37" x14ac:dyDescent="0.2">
      <c r="A6" s="29"/>
      <c r="B6" s="3">
        <v>25</v>
      </c>
      <c r="C6" s="3">
        <v>15</v>
      </c>
      <c r="D6" s="3">
        <v>5</v>
      </c>
      <c r="E6" s="6" t="s">
        <v>15</v>
      </c>
      <c r="F6" s="3"/>
      <c r="G6" s="3"/>
      <c r="H6" s="3"/>
      <c r="I6" s="3">
        <v>25</v>
      </c>
      <c r="J6" s="3">
        <v>15</v>
      </c>
      <c r="K6" s="3">
        <v>5</v>
      </c>
      <c r="L6" s="6" t="s">
        <v>15</v>
      </c>
      <c r="M6" s="3"/>
      <c r="N6" s="3"/>
      <c r="O6" s="3"/>
      <c r="P6" s="3">
        <v>25</v>
      </c>
      <c r="Q6" s="3">
        <v>15</v>
      </c>
      <c r="R6" s="3">
        <v>5</v>
      </c>
      <c r="S6" s="6" t="s">
        <v>15</v>
      </c>
      <c r="T6" s="3"/>
      <c r="U6" s="3"/>
      <c r="V6" s="3"/>
      <c r="W6" s="7">
        <v>98</v>
      </c>
      <c r="X6" s="3">
        <v>0</v>
      </c>
      <c r="Y6" s="3">
        <v>0</v>
      </c>
      <c r="Z6" s="6" t="s">
        <v>15</v>
      </c>
      <c r="AA6" s="3"/>
      <c r="AB6" s="3"/>
      <c r="AC6" s="3"/>
      <c r="AD6" s="3">
        <v>25</v>
      </c>
      <c r="AE6" s="3">
        <v>15</v>
      </c>
      <c r="AF6" s="3">
        <v>5</v>
      </c>
      <c r="AG6" s="6" t="s">
        <v>15</v>
      </c>
      <c r="AH6" s="3"/>
      <c r="AI6" s="3"/>
      <c r="AJ6" s="3"/>
      <c r="AK6" s="3"/>
    </row>
    <row r="7" spans="1:37" x14ac:dyDescent="0.2">
      <c r="A7" s="29"/>
      <c r="B7" s="3">
        <v>10</v>
      </c>
      <c r="C7" s="3">
        <v>16</v>
      </c>
      <c r="D7" s="3">
        <v>30</v>
      </c>
      <c r="E7" s="6" t="s">
        <v>16</v>
      </c>
      <c r="F7" s="3"/>
      <c r="G7" s="3"/>
      <c r="H7" s="3"/>
      <c r="I7" s="7">
        <v>15</v>
      </c>
      <c r="J7" s="7">
        <v>20</v>
      </c>
      <c r="K7" s="3">
        <v>30</v>
      </c>
      <c r="L7" s="6" t="s">
        <v>16</v>
      </c>
      <c r="M7" s="3"/>
      <c r="N7" s="3"/>
      <c r="O7" s="3"/>
      <c r="P7" s="7">
        <v>15</v>
      </c>
      <c r="Q7" s="7">
        <v>20</v>
      </c>
      <c r="R7" s="3">
        <v>30</v>
      </c>
      <c r="S7" s="6" t="s">
        <v>16</v>
      </c>
      <c r="T7" s="3"/>
      <c r="U7" s="3"/>
      <c r="V7" s="3"/>
      <c r="W7" s="3">
        <v>0</v>
      </c>
      <c r="X7" s="3">
        <v>0</v>
      </c>
      <c r="Y7" s="3">
        <v>0</v>
      </c>
      <c r="Z7" s="6" t="s">
        <v>16</v>
      </c>
      <c r="AA7" s="3"/>
      <c r="AB7" s="3"/>
      <c r="AC7" s="3"/>
      <c r="AD7" s="7">
        <v>15</v>
      </c>
      <c r="AE7" s="7">
        <v>20</v>
      </c>
      <c r="AF7" s="3">
        <v>30</v>
      </c>
      <c r="AG7" s="6" t="s">
        <v>16</v>
      </c>
      <c r="AH7" s="3"/>
      <c r="AI7" s="3"/>
      <c r="AJ7" s="3"/>
      <c r="AK7" s="3" t="s">
        <v>17</v>
      </c>
    </row>
    <row r="8" spans="1:37" x14ac:dyDescent="0.2">
      <c r="A8" s="29"/>
      <c r="B8" s="3">
        <v>10</v>
      </c>
      <c r="C8" s="3">
        <v>16</v>
      </c>
      <c r="D8" s="3">
        <v>21</v>
      </c>
      <c r="E8" s="6" t="s">
        <v>18</v>
      </c>
      <c r="F8" s="3"/>
      <c r="G8" s="3"/>
      <c r="H8" s="3"/>
      <c r="I8" s="3">
        <v>10</v>
      </c>
      <c r="J8" s="7">
        <v>17</v>
      </c>
      <c r="K8" s="7">
        <v>23</v>
      </c>
      <c r="L8" s="6" t="s">
        <v>18</v>
      </c>
      <c r="M8" s="3"/>
      <c r="N8" s="3"/>
      <c r="O8" s="3"/>
      <c r="P8" s="3">
        <v>10</v>
      </c>
      <c r="Q8" s="7">
        <v>17</v>
      </c>
      <c r="R8" s="7">
        <v>23</v>
      </c>
      <c r="S8" s="6" t="s">
        <v>18</v>
      </c>
      <c r="T8" s="3"/>
      <c r="U8" s="3"/>
      <c r="V8" s="3"/>
      <c r="W8" s="3">
        <v>0</v>
      </c>
      <c r="X8" s="7">
        <v>97</v>
      </c>
      <c r="Y8" s="3">
        <v>0</v>
      </c>
      <c r="Z8" s="6" t="s">
        <v>18</v>
      </c>
      <c r="AA8" s="3"/>
      <c r="AB8" s="3"/>
      <c r="AC8" s="3"/>
      <c r="AD8" s="3">
        <v>10</v>
      </c>
      <c r="AE8" s="7">
        <v>17</v>
      </c>
      <c r="AF8" s="7">
        <v>23</v>
      </c>
      <c r="AG8" s="6" t="s">
        <v>18</v>
      </c>
      <c r="AH8" s="3"/>
      <c r="AI8" s="3"/>
      <c r="AJ8" s="3"/>
      <c r="AK8" s="3" t="s">
        <v>19</v>
      </c>
    </row>
    <row r="9" spans="1:37" x14ac:dyDescent="0.2">
      <c r="A9" s="29"/>
      <c r="B9" s="3">
        <v>32</v>
      </c>
      <c r="C9" s="3">
        <v>37</v>
      </c>
      <c r="D9" s="3">
        <v>30</v>
      </c>
      <c r="E9" s="6" t="s">
        <v>20</v>
      </c>
      <c r="F9" s="3"/>
      <c r="G9" s="3"/>
      <c r="H9" s="3"/>
      <c r="I9" s="7">
        <v>27</v>
      </c>
      <c r="J9" s="7">
        <v>33</v>
      </c>
      <c r="K9" s="3">
        <v>30</v>
      </c>
      <c r="L9" s="6" t="s">
        <v>20</v>
      </c>
      <c r="M9" s="3"/>
      <c r="N9" s="3"/>
      <c r="O9" s="3"/>
      <c r="P9" s="7">
        <v>27</v>
      </c>
      <c r="Q9" s="7">
        <v>33</v>
      </c>
      <c r="R9" s="3">
        <v>30</v>
      </c>
      <c r="S9" s="6" t="s">
        <v>20</v>
      </c>
      <c r="T9" s="3"/>
      <c r="U9" s="3"/>
      <c r="V9" s="3"/>
      <c r="W9" s="3">
        <v>0</v>
      </c>
      <c r="X9" s="3">
        <v>0</v>
      </c>
      <c r="Y9" s="7">
        <v>96</v>
      </c>
      <c r="Z9" s="6" t="s">
        <v>20</v>
      </c>
      <c r="AA9" s="3"/>
      <c r="AB9" s="3"/>
      <c r="AC9" s="3"/>
      <c r="AD9" s="7">
        <v>27</v>
      </c>
      <c r="AE9" s="7">
        <v>33</v>
      </c>
      <c r="AF9" s="3">
        <v>30</v>
      </c>
      <c r="AG9" s="6" t="s">
        <v>20</v>
      </c>
      <c r="AH9" s="3"/>
      <c r="AI9" s="3"/>
      <c r="AJ9" s="3"/>
      <c r="AK9" s="3"/>
    </row>
    <row r="10" spans="1:37" x14ac:dyDescent="0.2">
      <c r="A10" s="29"/>
      <c r="B10" s="3">
        <v>1</v>
      </c>
      <c r="C10" s="3">
        <v>2</v>
      </c>
      <c r="D10" s="3">
        <v>3</v>
      </c>
      <c r="E10" s="6" t="s">
        <v>21</v>
      </c>
      <c r="F10" s="3"/>
      <c r="G10" s="3"/>
      <c r="H10" s="3"/>
      <c r="I10" s="3">
        <v>1</v>
      </c>
      <c r="J10" s="3">
        <v>2</v>
      </c>
      <c r="K10" s="3">
        <v>3</v>
      </c>
      <c r="L10" s="6" t="s">
        <v>21</v>
      </c>
      <c r="M10" s="3"/>
      <c r="N10" s="3"/>
      <c r="O10" s="3"/>
      <c r="P10" s="3">
        <v>1</v>
      </c>
      <c r="Q10" s="3">
        <v>2</v>
      </c>
      <c r="R10" s="3">
        <v>3</v>
      </c>
      <c r="S10" s="6" t="s">
        <v>21</v>
      </c>
      <c r="T10" s="3"/>
      <c r="U10" s="3"/>
      <c r="V10" s="3"/>
      <c r="W10" s="3">
        <v>0</v>
      </c>
      <c r="X10" s="3">
        <v>0</v>
      </c>
      <c r="Y10" s="3">
        <v>0</v>
      </c>
      <c r="Z10" s="6" t="s">
        <v>21</v>
      </c>
      <c r="AA10" s="3"/>
      <c r="AB10" s="3"/>
      <c r="AC10" s="3"/>
      <c r="AD10" s="3">
        <v>1</v>
      </c>
      <c r="AE10" s="3">
        <v>2</v>
      </c>
      <c r="AF10" s="3">
        <v>3</v>
      </c>
      <c r="AG10" s="6" t="s">
        <v>21</v>
      </c>
      <c r="AH10" s="3"/>
      <c r="AI10" s="3"/>
      <c r="AJ10" s="3"/>
      <c r="AK10" s="3"/>
    </row>
    <row r="11" spans="1:37" x14ac:dyDescent="0.2">
      <c r="A11" s="29"/>
      <c r="B11" s="3">
        <v>2</v>
      </c>
      <c r="C11" s="3">
        <v>4</v>
      </c>
      <c r="D11" s="3">
        <v>6</v>
      </c>
      <c r="E11" s="6" t="s">
        <v>22</v>
      </c>
      <c r="F11" s="3"/>
      <c r="G11" s="3"/>
      <c r="H11" s="3"/>
      <c r="I11" s="3">
        <v>2</v>
      </c>
      <c r="J11" s="7">
        <v>3</v>
      </c>
      <c r="K11" s="7">
        <v>4</v>
      </c>
      <c r="L11" s="6" t="s">
        <v>22</v>
      </c>
      <c r="M11" s="3"/>
      <c r="N11" s="3"/>
      <c r="O11" s="3"/>
      <c r="P11" s="3">
        <v>2</v>
      </c>
      <c r="Q11" s="7">
        <v>3</v>
      </c>
      <c r="R11" s="7">
        <v>4</v>
      </c>
      <c r="S11" s="6" t="s">
        <v>22</v>
      </c>
      <c r="T11" s="3"/>
      <c r="U11" s="3"/>
      <c r="V11" s="3"/>
      <c r="W11" s="7">
        <v>2</v>
      </c>
      <c r="X11" s="7">
        <v>3</v>
      </c>
      <c r="Y11" s="7">
        <v>4</v>
      </c>
      <c r="Z11" s="6" t="s">
        <v>22</v>
      </c>
      <c r="AA11" s="3"/>
      <c r="AB11" s="3"/>
      <c r="AC11" s="3"/>
      <c r="AD11" s="3">
        <v>2</v>
      </c>
      <c r="AE11" s="7">
        <v>3</v>
      </c>
      <c r="AF11" s="7">
        <v>4</v>
      </c>
      <c r="AG11" s="6" t="s">
        <v>22</v>
      </c>
      <c r="AH11" s="3"/>
      <c r="AI11" s="3"/>
      <c r="AJ11" s="3"/>
      <c r="AK11" s="3"/>
    </row>
    <row r="12" spans="1:37" x14ac:dyDescent="0.2">
      <c r="A12" s="29"/>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row>
    <row r="13" spans="1:37" x14ac:dyDescent="0.2">
      <c r="A13" s="29"/>
      <c r="B13" s="5" t="s">
        <v>23</v>
      </c>
      <c r="C13" s="5" t="s">
        <v>24</v>
      </c>
      <c r="D13" s="5" t="s">
        <v>25</v>
      </c>
      <c r="E13" s="5" t="s">
        <v>26</v>
      </c>
      <c r="F13" s="5" t="s">
        <v>27</v>
      </c>
      <c r="G13" s="5" t="s">
        <v>28</v>
      </c>
      <c r="H13" s="8"/>
      <c r="I13" s="5" t="s">
        <v>23</v>
      </c>
      <c r="J13" s="5" t="s">
        <v>24</v>
      </c>
      <c r="K13" s="5" t="s">
        <v>25</v>
      </c>
      <c r="L13" s="5" t="s">
        <v>26</v>
      </c>
      <c r="M13" s="5" t="s">
        <v>27</v>
      </c>
      <c r="N13" s="5" t="s">
        <v>28</v>
      </c>
      <c r="O13" s="8"/>
      <c r="P13" s="5" t="s">
        <v>23</v>
      </c>
      <c r="Q13" s="5" t="s">
        <v>24</v>
      </c>
      <c r="R13" s="5" t="s">
        <v>25</v>
      </c>
      <c r="S13" s="5" t="s">
        <v>26</v>
      </c>
      <c r="T13" s="5" t="s">
        <v>27</v>
      </c>
      <c r="U13" s="5" t="s">
        <v>28</v>
      </c>
      <c r="V13" s="8"/>
      <c r="W13" s="9" t="s">
        <v>23</v>
      </c>
      <c r="X13" s="5" t="s">
        <v>24</v>
      </c>
      <c r="Y13" s="9" t="s">
        <v>25</v>
      </c>
      <c r="Z13" s="5" t="s">
        <v>26</v>
      </c>
      <c r="AA13" s="5" t="s">
        <v>27</v>
      </c>
      <c r="AB13" s="9" t="s">
        <v>28</v>
      </c>
      <c r="AC13" s="1"/>
      <c r="AD13" s="5" t="s">
        <v>23</v>
      </c>
      <c r="AE13" s="5" t="s">
        <v>24</v>
      </c>
      <c r="AF13" s="5" t="s">
        <v>25</v>
      </c>
      <c r="AG13" s="5" t="s">
        <v>26</v>
      </c>
      <c r="AH13" s="5" t="s">
        <v>27</v>
      </c>
      <c r="AI13" s="5" t="s">
        <v>28</v>
      </c>
      <c r="AJ13" s="3"/>
      <c r="AK13" s="1" t="s">
        <v>29</v>
      </c>
    </row>
    <row r="14" spans="1:37" x14ac:dyDescent="0.2">
      <c r="A14" s="29"/>
      <c r="B14" s="3">
        <v>0</v>
      </c>
      <c r="C14" s="3">
        <v>0</v>
      </c>
      <c r="D14" s="10">
        <v>1</v>
      </c>
      <c r="E14" s="11">
        <v>2</v>
      </c>
      <c r="F14" s="3">
        <v>0</v>
      </c>
      <c r="G14" s="3">
        <v>0</v>
      </c>
      <c r="H14" s="3"/>
      <c r="I14" s="3">
        <v>0</v>
      </c>
      <c r="J14" s="3">
        <v>0</v>
      </c>
      <c r="K14" s="10">
        <v>1</v>
      </c>
      <c r="L14" s="11">
        <v>2</v>
      </c>
      <c r="M14" s="3">
        <v>0</v>
      </c>
      <c r="N14" s="3">
        <v>0</v>
      </c>
      <c r="O14" s="3"/>
      <c r="P14" s="3">
        <v>0</v>
      </c>
      <c r="Q14" s="10">
        <v>1</v>
      </c>
      <c r="R14" s="10">
        <v>1</v>
      </c>
      <c r="S14" s="11">
        <v>2</v>
      </c>
      <c r="T14" s="3">
        <v>0</v>
      </c>
      <c r="U14" s="3">
        <v>0</v>
      </c>
      <c r="V14" s="3"/>
      <c r="W14" s="12">
        <v>0</v>
      </c>
      <c r="X14" s="10">
        <v>1</v>
      </c>
      <c r="Y14" s="13">
        <v>1</v>
      </c>
      <c r="Z14" s="11">
        <v>2</v>
      </c>
      <c r="AA14" s="10">
        <v>1</v>
      </c>
      <c r="AB14" s="12">
        <v>0</v>
      </c>
      <c r="AC14" s="3"/>
      <c r="AD14" s="14">
        <v>3</v>
      </c>
      <c r="AE14" s="14">
        <v>3</v>
      </c>
      <c r="AF14" s="14">
        <v>3</v>
      </c>
      <c r="AG14" s="14">
        <v>3</v>
      </c>
      <c r="AH14" s="14">
        <v>3</v>
      </c>
      <c r="AI14" s="14">
        <v>3</v>
      </c>
      <c r="AJ14" s="3"/>
      <c r="AK14" s="3" t="s">
        <v>30</v>
      </c>
    </row>
    <row r="15" spans="1:37" x14ac:dyDescent="0.2">
      <c r="A15" s="29"/>
      <c r="B15" s="10">
        <v>1</v>
      </c>
      <c r="C15" s="10">
        <v>1</v>
      </c>
      <c r="D15" s="11">
        <v>2</v>
      </c>
      <c r="E15" s="11">
        <v>2</v>
      </c>
      <c r="F15" s="10">
        <v>1</v>
      </c>
      <c r="G15" s="3">
        <v>0</v>
      </c>
      <c r="H15" s="3"/>
      <c r="I15" s="10">
        <v>1</v>
      </c>
      <c r="J15" s="10">
        <v>1</v>
      </c>
      <c r="K15" s="11">
        <v>2</v>
      </c>
      <c r="L15" s="11">
        <v>2</v>
      </c>
      <c r="M15" s="10">
        <v>1</v>
      </c>
      <c r="N15" s="3">
        <v>0</v>
      </c>
      <c r="O15" s="3"/>
      <c r="P15" s="10">
        <v>1</v>
      </c>
      <c r="Q15" s="10">
        <v>1</v>
      </c>
      <c r="R15" s="11">
        <v>2</v>
      </c>
      <c r="S15" s="11">
        <v>2</v>
      </c>
      <c r="T15" s="10">
        <v>1</v>
      </c>
      <c r="U15" s="3">
        <v>0</v>
      </c>
      <c r="V15" s="3"/>
      <c r="W15" s="13">
        <v>1</v>
      </c>
      <c r="X15" s="10">
        <v>1</v>
      </c>
      <c r="Y15" s="15">
        <v>2</v>
      </c>
      <c r="Z15" s="11">
        <v>2</v>
      </c>
      <c r="AA15" s="10">
        <v>1</v>
      </c>
      <c r="AB15" s="12">
        <v>0</v>
      </c>
      <c r="AC15" s="3"/>
      <c r="AD15" s="14">
        <v>3</v>
      </c>
      <c r="AE15" s="14">
        <v>3</v>
      </c>
      <c r="AF15" s="14">
        <v>3</v>
      </c>
      <c r="AG15" s="14">
        <v>3</v>
      </c>
      <c r="AH15" s="14">
        <v>3</v>
      </c>
      <c r="AI15" s="14">
        <v>3</v>
      </c>
      <c r="AJ15" s="3"/>
      <c r="AK15" s="3" t="s">
        <v>31</v>
      </c>
    </row>
    <row r="16" spans="1:37" x14ac:dyDescent="0.2">
      <c r="A16" s="29"/>
      <c r="B16" s="10">
        <v>1</v>
      </c>
      <c r="C16" s="10">
        <v>1</v>
      </c>
      <c r="D16" s="11">
        <v>2</v>
      </c>
      <c r="E16" s="11">
        <v>2</v>
      </c>
      <c r="F16" s="10">
        <v>1</v>
      </c>
      <c r="G16" s="3">
        <v>0</v>
      </c>
      <c r="H16" s="3"/>
      <c r="I16" s="10">
        <v>1</v>
      </c>
      <c r="J16" s="10">
        <v>1</v>
      </c>
      <c r="K16" s="11">
        <v>2</v>
      </c>
      <c r="L16" s="11">
        <v>2</v>
      </c>
      <c r="M16" s="10">
        <v>1</v>
      </c>
      <c r="N16" s="3">
        <v>0</v>
      </c>
      <c r="O16" s="3"/>
      <c r="P16" s="10">
        <v>1</v>
      </c>
      <c r="Q16" s="11">
        <v>2</v>
      </c>
      <c r="R16" s="11">
        <v>2</v>
      </c>
      <c r="S16" s="16">
        <v>3</v>
      </c>
      <c r="T16" s="10">
        <v>1</v>
      </c>
      <c r="U16" s="3">
        <v>0</v>
      </c>
      <c r="V16" s="3"/>
      <c r="W16" s="13">
        <v>1</v>
      </c>
      <c r="X16" s="11">
        <v>2</v>
      </c>
      <c r="Y16" s="15">
        <v>2</v>
      </c>
      <c r="Z16" s="11">
        <v>2</v>
      </c>
      <c r="AA16" s="10">
        <v>1</v>
      </c>
      <c r="AB16" s="12">
        <v>0</v>
      </c>
      <c r="AC16" s="3"/>
      <c r="AD16" s="14">
        <v>3</v>
      </c>
      <c r="AE16" s="14">
        <v>3</v>
      </c>
      <c r="AF16" s="14">
        <v>3</v>
      </c>
      <c r="AG16" s="14">
        <v>3</v>
      </c>
      <c r="AH16" s="14">
        <v>3</v>
      </c>
      <c r="AI16" s="14">
        <v>3</v>
      </c>
      <c r="AJ16" s="3"/>
      <c r="AK16" s="3" t="s">
        <v>32</v>
      </c>
    </row>
    <row r="17" spans="1:37" x14ac:dyDescent="0.2">
      <c r="A17" s="29"/>
      <c r="B17" s="11">
        <v>2</v>
      </c>
      <c r="C17" s="10">
        <v>1</v>
      </c>
      <c r="D17" s="11">
        <v>2</v>
      </c>
      <c r="E17" s="16">
        <v>3</v>
      </c>
      <c r="F17" s="10">
        <v>1</v>
      </c>
      <c r="G17" s="3">
        <v>0</v>
      </c>
      <c r="H17" s="3"/>
      <c r="I17" s="11">
        <v>2</v>
      </c>
      <c r="J17" s="10">
        <v>1</v>
      </c>
      <c r="K17" s="11">
        <v>2</v>
      </c>
      <c r="L17" s="16">
        <v>3</v>
      </c>
      <c r="M17" s="10">
        <v>1</v>
      </c>
      <c r="N17" s="3">
        <v>0</v>
      </c>
      <c r="O17" s="3"/>
      <c r="P17" s="11">
        <v>2</v>
      </c>
      <c r="Q17" s="11">
        <v>2</v>
      </c>
      <c r="R17" s="16">
        <v>3</v>
      </c>
      <c r="S17" s="16">
        <v>3</v>
      </c>
      <c r="T17" s="10">
        <v>1</v>
      </c>
      <c r="U17" s="3">
        <v>0</v>
      </c>
      <c r="V17" s="3"/>
      <c r="W17" s="15">
        <v>2</v>
      </c>
      <c r="X17" s="11">
        <v>2</v>
      </c>
      <c r="Y17" s="15">
        <v>2</v>
      </c>
      <c r="Z17" s="16">
        <v>3</v>
      </c>
      <c r="AA17" s="10">
        <v>1</v>
      </c>
      <c r="AB17" s="12">
        <v>0</v>
      </c>
      <c r="AC17" s="3"/>
      <c r="AD17" s="14">
        <v>3</v>
      </c>
      <c r="AE17" s="14">
        <v>3</v>
      </c>
      <c r="AF17" s="14">
        <v>3</v>
      </c>
      <c r="AG17" s="14">
        <v>3</v>
      </c>
      <c r="AH17" s="14">
        <v>3</v>
      </c>
      <c r="AI17" s="14">
        <v>3</v>
      </c>
      <c r="AJ17" s="3"/>
      <c r="AK17" s="3" t="s">
        <v>33</v>
      </c>
    </row>
    <row r="18" spans="1:37" x14ac:dyDescent="0.2">
      <c r="A18" s="29"/>
      <c r="B18" s="16">
        <v>3</v>
      </c>
      <c r="C18" s="11">
        <v>2</v>
      </c>
      <c r="D18" s="16">
        <v>3</v>
      </c>
      <c r="E18" s="16">
        <v>3</v>
      </c>
      <c r="F18" s="11">
        <v>2</v>
      </c>
      <c r="G18" s="3">
        <v>0</v>
      </c>
      <c r="H18" s="3"/>
      <c r="I18" s="16">
        <v>3</v>
      </c>
      <c r="J18" s="11">
        <v>2</v>
      </c>
      <c r="K18" s="16">
        <v>3</v>
      </c>
      <c r="L18" s="16">
        <v>3</v>
      </c>
      <c r="M18" s="11">
        <v>2</v>
      </c>
      <c r="N18" s="3">
        <v>0</v>
      </c>
      <c r="O18" s="3"/>
      <c r="P18" s="11">
        <v>2</v>
      </c>
      <c r="Q18" s="16">
        <v>3</v>
      </c>
      <c r="R18" s="16">
        <v>3</v>
      </c>
      <c r="S18" s="17">
        <v>4</v>
      </c>
      <c r="T18" s="11">
        <v>2</v>
      </c>
      <c r="U18" s="3">
        <v>0</v>
      </c>
      <c r="V18" s="3"/>
      <c r="W18" s="18">
        <v>3</v>
      </c>
      <c r="X18" s="16">
        <v>3</v>
      </c>
      <c r="Y18" s="18">
        <v>3</v>
      </c>
      <c r="Z18" s="16">
        <v>3</v>
      </c>
      <c r="AA18" s="11">
        <v>2</v>
      </c>
      <c r="AB18" s="12">
        <v>0</v>
      </c>
      <c r="AC18" s="3"/>
      <c r="AD18" s="14">
        <v>3</v>
      </c>
      <c r="AE18" s="14">
        <v>3</v>
      </c>
      <c r="AF18" s="14">
        <v>3</v>
      </c>
      <c r="AG18" s="14">
        <v>3</v>
      </c>
      <c r="AH18" s="14">
        <v>3</v>
      </c>
      <c r="AI18" s="14">
        <v>3</v>
      </c>
      <c r="AJ18" s="3"/>
      <c r="AK18" s="3"/>
    </row>
    <row r="19" spans="1:37" x14ac:dyDescent="0.2">
      <c r="A19" s="29"/>
      <c r="B19" s="16">
        <v>3</v>
      </c>
      <c r="C19" s="11">
        <v>2</v>
      </c>
      <c r="D19" s="16">
        <v>3</v>
      </c>
      <c r="E19" s="19">
        <v>4</v>
      </c>
      <c r="F19" s="11">
        <v>2</v>
      </c>
      <c r="G19" s="3">
        <v>0</v>
      </c>
      <c r="H19" s="3"/>
      <c r="I19" s="16">
        <v>3</v>
      </c>
      <c r="J19" s="11">
        <v>2</v>
      </c>
      <c r="K19" s="16">
        <v>3</v>
      </c>
      <c r="L19" s="19">
        <v>4</v>
      </c>
      <c r="M19" s="11">
        <v>2</v>
      </c>
      <c r="N19" s="3">
        <v>0</v>
      </c>
      <c r="O19" s="3"/>
      <c r="P19" s="16">
        <v>3</v>
      </c>
      <c r="Q19" s="16">
        <v>3</v>
      </c>
      <c r="R19" s="17">
        <v>4</v>
      </c>
      <c r="S19" s="17">
        <v>4</v>
      </c>
      <c r="T19" s="11">
        <v>2</v>
      </c>
      <c r="U19" s="10">
        <v>1</v>
      </c>
      <c r="V19" s="3"/>
      <c r="W19" s="18">
        <v>3</v>
      </c>
      <c r="X19" s="16">
        <v>3</v>
      </c>
      <c r="Y19" s="18">
        <v>3</v>
      </c>
      <c r="Z19" s="17">
        <v>4</v>
      </c>
      <c r="AA19" s="11">
        <v>2</v>
      </c>
      <c r="AB19" s="13">
        <v>1</v>
      </c>
      <c r="AC19" s="3"/>
      <c r="AD19" s="14">
        <v>3</v>
      </c>
      <c r="AE19" s="14">
        <v>3</v>
      </c>
      <c r="AF19" s="14">
        <v>3</v>
      </c>
      <c r="AG19" s="14">
        <v>3</v>
      </c>
      <c r="AH19" s="14">
        <v>3</v>
      </c>
      <c r="AI19" s="14">
        <v>3</v>
      </c>
      <c r="AJ19" s="3"/>
      <c r="AK19" s="3" t="s">
        <v>34</v>
      </c>
    </row>
    <row r="20" spans="1:37" x14ac:dyDescent="0.2">
      <c r="A20" s="29"/>
      <c r="B20" s="19">
        <v>4</v>
      </c>
      <c r="C20" s="16">
        <v>3</v>
      </c>
      <c r="D20" s="19">
        <v>4</v>
      </c>
      <c r="E20" s="19">
        <v>4</v>
      </c>
      <c r="F20" s="11">
        <v>2</v>
      </c>
      <c r="G20" s="3">
        <v>0</v>
      </c>
      <c r="H20" s="3"/>
      <c r="I20" s="19">
        <v>4</v>
      </c>
      <c r="J20" s="16">
        <v>3</v>
      </c>
      <c r="K20" s="19">
        <v>4</v>
      </c>
      <c r="L20" s="19">
        <v>4</v>
      </c>
      <c r="M20" s="11">
        <v>2</v>
      </c>
      <c r="N20" s="3">
        <v>0</v>
      </c>
      <c r="O20" s="3"/>
      <c r="P20" s="16">
        <v>3</v>
      </c>
      <c r="Q20" s="17">
        <v>4</v>
      </c>
      <c r="R20" s="17">
        <v>4</v>
      </c>
      <c r="S20" s="17">
        <v>4</v>
      </c>
      <c r="T20" s="11">
        <v>2</v>
      </c>
      <c r="U20" s="10">
        <v>1</v>
      </c>
      <c r="V20" s="3"/>
      <c r="W20" s="20">
        <v>4</v>
      </c>
      <c r="X20" s="17">
        <v>4</v>
      </c>
      <c r="Y20" s="20">
        <v>4</v>
      </c>
      <c r="Z20" s="17">
        <v>4</v>
      </c>
      <c r="AA20" s="11">
        <v>2</v>
      </c>
      <c r="AB20" s="13">
        <v>1</v>
      </c>
      <c r="AC20" s="3"/>
      <c r="AD20" s="14">
        <v>3</v>
      </c>
      <c r="AE20" s="14">
        <v>3</v>
      </c>
      <c r="AF20" s="14">
        <v>3</v>
      </c>
      <c r="AG20" s="14">
        <v>3</v>
      </c>
      <c r="AH20" s="14">
        <v>3</v>
      </c>
      <c r="AI20" s="14">
        <v>3</v>
      </c>
      <c r="AJ20" s="3"/>
      <c r="AK20" s="3"/>
    </row>
    <row r="21" spans="1:37" x14ac:dyDescent="0.2">
      <c r="A21" s="29"/>
      <c r="B21" s="19">
        <v>4</v>
      </c>
      <c r="C21" s="16">
        <v>3</v>
      </c>
      <c r="D21" s="19">
        <v>4</v>
      </c>
      <c r="E21" s="21">
        <v>5</v>
      </c>
      <c r="F21" s="16">
        <v>3</v>
      </c>
      <c r="G21" s="10">
        <v>1</v>
      </c>
      <c r="H21" s="3"/>
      <c r="I21" s="19">
        <v>4</v>
      </c>
      <c r="J21" s="16">
        <v>3</v>
      </c>
      <c r="K21" s="19">
        <v>4</v>
      </c>
      <c r="L21" s="21">
        <v>5</v>
      </c>
      <c r="M21" s="16">
        <v>3</v>
      </c>
      <c r="N21" s="10">
        <v>1</v>
      </c>
      <c r="O21" s="3"/>
      <c r="P21" s="17">
        <v>4</v>
      </c>
      <c r="Q21" s="17">
        <v>4</v>
      </c>
      <c r="R21" s="17">
        <v>4</v>
      </c>
      <c r="S21" s="21">
        <v>5</v>
      </c>
      <c r="T21" s="16">
        <v>3</v>
      </c>
      <c r="U21" s="10">
        <v>1</v>
      </c>
      <c r="V21" s="3"/>
      <c r="W21" s="20">
        <v>4</v>
      </c>
      <c r="X21" s="17">
        <v>4</v>
      </c>
      <c r="Y21" s="20">
        <v>4</v>
      </c>
      <c r="Z21" s="21">
        <v>5</v>
      </c>
      <c r="AA21" s="16">
        <v>3</v>
      </c>
      <c r="AB21" s="13">
        <v>1</v>
      </c>
      <c r="AC21" s="3"/>
      <c r="AD21" s="14">
        <v>3</v>
      </c>
      <c r="AE21" s="14">
        <v>3</v>
      </c>
      <c r="AF21" s="14">
        <v>3</v>
      </c>
      <c r="AG21" s="14">
        <v>3</v>
      </c>
      <c r="AH21" s="14">
        <v>3</v>
      </c>
      <c r="AI21" s="14">
        <v>3</v>
      </c>
      <c r="AJ21" s="3"/>
      <c r="AK21" s="3"/>
    </row>
    <row r="22" spans="1:37" x14ac:dyDescent="0.2">
      <c r="A22" s="29"/>
      <c r="B22" s="21">
        <v>5</v>
      </c>
      <c r="C22" s="19">
        <v>4</v>
      </c>
      <c r="D22" s="21">
        <v>5</v>
      </c>
      <c r="E22" s="21">
        <v>5</v>
      </c>
      <c r="F22" s="16">
        <v>3</v>
      </c>
      <c r="G22" s="10">
        <v>1</v>
      </c>
      <c r="H22" s="3"/>
      <c r="I22" s="21">
        <v>5</v>
      </c>
      <c r="J22" s="19">
        <v>4</v>
      </c>
      <c r="K22" s="21">
        <v>5</v>
      </c>
      <c r="L22" s="21">
        <v>5</v>
      </c>
      <c r="M22" s="16">
        <v>3</v>
      </c>
      <c r="N22" s="10">
        <v>1</v>
      </c>
      <c r="O22" s="3"/>
      <c r="P22" s="17">
        <v>4</v>
      </c>
      <c r="Q22" s="17">
        <v>4</v>
      </c>
      <c r="R22" s="21">
        <v>5</v>
      </c>
      <c r="S22" s="21">
        <v>5</v>
      </c>
      <c r="T22" s="16">
        <v>3</v>
      </c>
      <c r="U22" s="10">
        <v>1</v>
      </c>
      <c r="V22" s="3"/>
      <c r="W22" s="22">
        <v>5</v>
      </c>
      <c r="X22" s="21">
        <v>5</v>
      </c>
      <c r="Y22" s="22">
        <v>5</v>
      </c>
      <c r="Z22" s="21">
        <v>5</v>
      </c>
      <c r="AA22" s="16">
        <v>3</v>
      </c>
      <c r="AB22" s="13">
        <v>1</v>
      </c>
      <c r="AC22" s="3"/>
      <c r="AD22" s="14">
        <v>3</v>
      </c>
      <c r="AE22" s="14">
        <v>3</v>
      </c>
      <c r="AF22" s="14">
        <v>3</v>
      </c>
      <c r="AG22" s="14">
        <v>3</v>
      </c>
      <c r="AH22" s="14">
        <v>3</v>
      </c>
      <c r="AI22" s="14">
        <v>3</v>
      </c>
      <c r="AJ22" s="3"/>
      <c r="AK22" s="3"/>
    </row>
    <row r="23" spans="1:37" x14ac:dyDescent="0.2">
      <c r="A23" s="29"/>
      <c r="B23" s="21">
        <v>5</v>
      </c>
      <c r="C23" s="19">
        <v>4</v>
      </c>
      <c r="D23" s="21">
        <v>5</v>
      </c>
      <c r="E23" s="21">
        <v>5</v>
      </c>
      <c r="F23" s="19">
        <v>4</v>
      </c>
      <c r="G23" s="10">
        <v>1</v>
      </c>
      <c r="H23" s="3"/>
      <c r="I23" s="21">
        <v>5</v>
      </c>
      <c r="J23" s="19">
        <v>4</v>
      </c>
      <c r="K23" s="21">
        <v>5</v>
      </c>
      <c r="L23" s="21">
        <v>5</v>
      </c>
      <c r="M23" s="19">
        <v>4</v>
      </c>
      <c r="N23" s="10">
        <v>1</v>
      </c>
      <c r="O23" s="3"/>
      <c r="P23" s="17">
        <v>4</v>
      </c>
      <c r="Q23" s="21">
        <v>5</v>
      </c>
      <c r="R23" s="21">
        <v>5</v>
      </c>
      <c r="S23" s="21">
        <v>5</v>
      </c>
      <c r="T23" s="17">
        <v>4</v>
      </c>
      <c r="U23" s="10">
        <v>1</v>
      </c>
      <c r="V23" s="3"/>
      <c r="W23" s="22">
        <v>5</v>
      </c>
      <c r="X23" s="21">
        <v>5</v>
      </c>
      <c r="Y23" s="22">
        <v>5</v>
      </c>
      <c r="Z23" s="21">
        <v>5</v>
      </c>
      <c r="AA23" s="17">
        <v>4</v>
      </c>
      <c r="AB23" s="13">
        <v>1</v>
      </c>
      <c r="AC23" s="3"/>
      <c r="AD23" s="14">
        <v>3</v>
      </c>
      <c r="AE23" s="14">
        <v>3</v>
      </c>
      <c r="AF23" s="14">
        <v>3</v>
      </c>
      <c r="AG23" s="14">
        <v>3</v>
      </c>
      <c r="AH23" s="14">
        <v>3</v>
      </c>
      <c r="AI23" s="14">
        <v>3</v>
      </c>
      <c r="AJ23" s="3"/>
      <c r="AK23" s="3"/>
    </row>
    <row r="24" spans="1:37" x14ac:dyDescent="0.2">
      <c r="A24" s="29"/>
      <c r="B24" s="25">
        <f t="shared" ref="B24:G24" si="0">AVERAGE(B14:B23)</f>
        <v>2.8</v>
      </c>
      <c r="C24" s="25">
        <f t="shared" si="0"/>
        <v>2.1</v>
      </c>
      <c r="D24" s="25">
        <f t="shared" si="0"/>
        <v>3.1</v>
      </c>
      <c r="E24" s="25">
        <f t="shared" si="0"/>
        <v>3.5</v>
      </c>
      <c r="F24" s="25">
        <f t="shared" si="0"/>
        <v>1.9</v>
      </c>
      <c r="G24" s="25">
        <f t="shared" si="0"/>
        <v>0.3</v>
      </c>
      <c r="H24" s="3"/>
      <c r="I24" s="25">
        <f t="shared" ref="I24:N24" si="1">AVERAGE(I14:I23)</f>
        <v>2.8</v>
      </c>
      <c r="J24" s="25">
        <f t="shared" si="1"/>
        <v>2.1</v>
      </c>
      <c r="K24" s="25">
        <f t="shared" si="1"/>
        <v>3.1</v>
      </c>
      <c r="L24" s="25">
        <f t="shared" si="1"/>
        <v>3.5</v>
      </c>
      <c r="M24" s="25">
        <f t="shared" si="1"/>
        <v>1.9</v>
      </c>
      <c r="N24" s="25">
        <f t="shared" si="1"/>
        <v>0.3</v>
      </c>
      <c r="O24" s="25"/>
      <c r="P24" s="25">
        <f t="shared" ref="P24:U24" si="2">AVERAGE(P14:P23)</f>
        <v>2.4</v>
      </c>
      <c r="Q24" s="25">
        <f t="shared" si="2"/>
        <v>2.9</v>
      </c>
      <c r="R24" s="25">
        <f t="shared" si="2"/>
        <v>3.3</v>
      </c>
      <c r="S24" s="25">
        <f t="shared" si="2"/>
        <v>3.7</v>
      </c>
      <c r="T24" s="25">
        <f t="shared" si="2"/>
        <v>1.9</v>
      </c>
      <c r="U24" s="25">
        <f t="shared" si="2"/>
        <v>0.5</v>
      </c>
      <c r="V24" s="3"/>
      <c r="W24" s="25"/>
      <c r="X24" s="25">
        <f>AVERAGE(X14:X23)</f>
        <v>3</v>
      </c>
      <c r="Y24" s="25"/>
      <c r="Z24" s="25">
        <f>AVERAGE(Z14:Z23)</f>
        <v>3.5</v>
      </c>
      <c r="AA24" s="25">
        <f>AVERAGE(AA14:AA23)</f>
        <v>2</v>
      </c>
      <c r="AB24" s="25"/>
      <c r="AC24" s="3"/>
      <c r="AD24" s="3"/>
      <c r="AE24" s="3"/>
      <c r="AF24" s="3"/>
      <c r="AG24" s="3"/>
      <c r="AH24" s="3"/>
      <c r="AI24" s="3"/>
      <c r="AJ24" s="3"/>
      <c r="AK24" s="3"/>
    </row>
    <row r="25" spans="1:37" x14ac:dyDescent="0.2">
      <c r="A25" s="29"/>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row>
    <row r="26" spans="1:37" x14ac:dyDescent="0.2">
      <c r="A26" s="29"/>
      <c r="B26" s="5" t="s">
        <v>35</v>
      </c>
      <c r="C26" s="5" t="s">
        <v>36</v>
      </c>
      <c r="D26" s="5" t="s">
        <v>37</v>
      </c>
      <c r="E26" s="5" t="s">
        <v>38</v>
      </c>
      <c r="F26" s="5" t="s">
        <v>39</v>
      </c>
      <c r="G26" s="23"/>
      <c r="H26" s="8"/>
      <c r="I26" s="5" t="s">
        <v>35</v>
      </c>
      <c r="J26" s="5" t="s">
        <v>36</v>
      </c>
      <c r="K26" s="5" t="s">
        <v>37</v>
      </c>
      <c r="L26" s="5" t="s">
        <v>38</v>
      </c>
      <c r="M26" s="5" t="s">
        <v>39</v>
      </c>
      <c r="N26" s="23"/>
      <c r="O26" s="8"/>
      <c r="P26" s="5" t="s">
        <v>35</v>
      </c>
      <c r="Q26" s="5" t="s">
        <v>36</v>
      </c>
      <c r="R26" s="5" t="s">
        <v>37</v>
      </c>
      <c r="S26" s="5" t="s">
        <v>38</v>
      </c>
      <c r="T26" s="5" t="s">
        <v>39</v>
      </c>
      <c r="U26" s="8"/>
      <c r="V26" s="8"/>
      <c r="W26" s="5" t="s">
        <v>35</v>
      </c>
      <c r="X26" s="5" t="s">
        <v>36</v>
      </c>
      <c r="Y26" s="5" t="s">
        <v>37</v>
      </c>
      <c r="Z26" s="5" t="s">
        <v>38</v>
      </c>
      <c r="AA26" s="5" t="s">
        <v>39</v>
      </c>
      <c r="AB26" s="8"/>
      <c r="AC26" s="8"/>
      <c r="AD26" s="5" t="s">
        <v>35</v>
      </c>
      <c r="AE26" s="5" t="s">
        <v>36</v>
      </c>
      <c r="AF26" s="5" t="s">
        <v>37</v>
      </c>
      <c r="AG26" s="5" t="s">
        <v>38</v>
      </c>
      <c r="AH26" s="5" t="s">
        <v>39</v>
      </c>
      <c r="AI26" s="3"/>
      <c r="AJ26" s="3"/>
      <c r="AK26" s="1" t="s">
        <v>40</v>
      </c>
    </row>
    <row r="27" spans="1:37" x14ac:dyDescent="0.2">
      <c r="A27" s="29"/>
      <c r="B27" s="10">
        <v>1</v>
      </c>
      <c r="C27" s="10">
        <v>1</v>
      </c>
      <c r="D27" s="10">
        <v>1</v>
      </c>
      <c r="E27" s="10">
        <v>1</v>
      </c>
      <c r="F27" s="10">
        <v>1</v>
      </c>
      <c r="G27" s="3"/>
      <c r="H27" s="3"/>
      <c r="I27" s="10">
        <v>1</v>
      </c>
      <c r="J27" s="10">
        <v>1</v>
      </c>
      <c r="K27" s="10">
        <v>1</v>
      </c>
      <c r="L27" s="10">
        <v>1</v>
      </c>
      <c r="M27" s="10">
        <v>1</v>
      </c>
      <c r="N27" s="3"/>
      <c r="O27" s="3"/>
      <c r="P27" s="10">
        <v>1</v>
      </c>
      <c r="Q27" s="10">
        <v>1</v>
      </c>
      <c r="R27" s="10">
        <v>1</v>
      </c>
      <c r="S27" s="10">
        <v>1</v>
      </c>
      <c r="T27" s="10">
        <v>1</v>
      </c>
      <c r="U27" s="3"/>
      <c r="V27" s="3"/>
      <c r="W27" s="10">
        <v>1</v>
      </c>
      <c r="X27" s="10">
        <v>1</v>
      </c>
      <c r="Y27" s="10">
        <v>1</v>
      </c>
      <c r="Z27" s="10">
        <v>1</v>
      </c>
      <c r="AA27" s="10">
        <v>1</v>
      </c>
      <c r="AB27" s="3"/>
      <c r="AC27" s="3"/>
      <c r="AD27" s="16">
        <v>3</v>
      </c>
      <c r="AE27" s="16">
        <v>3</v>
      </c>
      <c r="AF27" s="16">
        <v>3</v>
      </c>
      <c r="AG27" s="16">
        <v>3</v>
      </c>
      <c r="AH27" s="16">
        <v>3</v>
      </c>
      <c r="AI27" s="3"/>
      <c r="AJ27" s="3"/>
      <c r="AK27" s="3" t="s">
        <v>41</v>
      </c>
    </row>
    <row r="28" spans="1:37" x14ac:dyDescent="0.2">
      <c r="A28" s="29"/>
      <c r="B28" s="10">
        <v>4</v>
      </c>
      <c r="C28" s="10">
        <v>1</v>
      </c>
      <c r="D28" s="10">
        <v>1</v>
      </c>
      <c r="E28" s="10">
        <v>1</v>
      </c>
      <c r="F28" s="11">
        <v>2</v>
      </c>
      <c r="G28" s="3"/>
      <c r="H28" s="3"/>
      <c r="I28" s="16">
        <v>3</v>
      </c>
      <c r="J28" s="10">
        <v>1</v>
      </c>
      <c r="K28" s="10">
        <v>1</v>
      </c>
      <c r="L28" s="10">
        <v>1</v>
      </c>
      <c r="M28" s="11">
        <v>2</v>
      </c>
      <c r="N28" s="3"/>
      <c r="O28" s="3"/>
      <c r="P28" s="16">
        <v>3</v>
      </c>
      <c r="Q28" s="10">
        <v>1</v>
      </c>
      <c r="R28" s="10">
        <v>1</v>
      </c>
      <c r="S28" s="11">
        <v>2</v>
      </c>
      <c r="T28" s="11">
        <v>2</v>
      </c>
      <c r="U28" s="3"/>
      <c r="V28" s="3"/>
      <c r="W28" s="16">
        <v>3</v>
      </c>
      <c r="X28" s="16">
        <v>3</v>
      </c>
      <c r="Y28" s="11">
        <v>2</v>
      </c>
      <c r="Z28" s="11">
        <v>2</v>
      </c>
      <c r="AA28" s="11">
        <v>2</v>
      </c>
      <c r="AB28" s="3"/>
      <c r="AC28" s="3"/>
      <c r="AD28" s="16">
        <v>3</v>
      </c>
      <c r="AE28" s="16">
        <v>3</v>
      </c>
      <c r="AF28" s="16">
        <v>3</v>
      </c>
      <c r="AG28" s="16">
        <v>3</v>
      </c>
      <c r="AH28" s="16">
        <v>3</v>
      </c>
      <c r="AI28" s="3"/>
      <c r="AJ28" s="3"/>
      <c r="AK28" s="3" t="s">
        <v>42</v>
      </c>
    </row>
    <row r="29" spans="1:37" x14ac:dyDescent="0.2">
      <c r="A29" s="29"/>
      <c r="B29" s="16">
        <v>3</v>
      </c>
      <c r="C29" s="11">
        <v>2</v>
      </c>
      <c r="D29" s="10">
        <v>1</v>
      </c>
      <c r="E29" s="11">
        <v>2</v>
      </c>
      <c r="F29" s="11">
        <v>2</v>
      </c>
      <c r="G29" s="3"/>
      <c r="H29" s="3"/>
      <c r="I29" s="16">
        <v>3</v>
      </c>
      <c r="J29" s="11">
        <v>2</v>
      </c>
      <c r="K29" s="10">
        <v>1</v>
      </c>
      <c r="L29" s="11">
        <v>2</v>
      </c>
      <c r="M29" s="11">
        <v>2</v>
      </c>
      <c r="N29" s="3"/>
      <c r="O29" s="3"/>
      <c r="P29" s="16">
        <v>3</v>
      </c>
      <c r="Q29" s="16">
        <v>3</v>
      </c>
      <c r="R29" s="11">
        <v>2</v>
      </c>
      <c r="S29" s="11">
        <v>2</v>
      </c>
      <c r="T29" s="11">
        <v>2</v>
      </c>
      <c r="U29" s="3"/>
      <c r="V29" s="3"/>
      <c r="W29" s="16">
        <v>3</v>
      </c>
      <c r="X29" s="16">
        <v>3</v>
      </c>
      <c r="Y29" s="16">
        <v>3</v>
      </c>
      <c r="Z29" s="11">
        <v>2</v>
      </c>
      <c r="AA29" s="11">
        <v>2</v>
      </c>
      <c r="AB29" s="3"/>
      <c r="AC29" s="3"/>
      <c r="AD29" s="16">
        <v>3</v>
      </c>
      <c r="AE29" s="16">
        <v>3</v>
      </c>
      <c r="AF29" s="16">
        <v>3</v>
      </c>
      <c r="AG29" s="16">
        <v>3</v>
      </c>
      <c r="AH29" s="16">
        <v>3</v>
      </c>
      <c r="AI29" s="3"/>
      <c r="AJ29" s="3"/>
      <c r="AK29" s="3" t="s">
        <v>43</v>
      </c>
    </row>
    <row r="30" spans="1:37" x14ac:dyDescent="0.2">
      <c r="A30" s="29"/>
      <c r="B30" s="16">
        <v>3</v>
      </c>
      <c r="C30" s="16">
        <v>3</v>
      </c>
      <c r="D30" s="11">
        <v>2</v>
      </c>
      <c r="E30" s="11">
        <v>2</v>
      </c>
      <c r="F30" s="11">
        <v>2</v>
      </c>
      <c r="G30" s="3"/>
      <c r="H30" s="3"/>
      <c r="I30" s="16">
        <v>3</v>
      </c>
      <c r="J30" s="16">
        <v>3</v>
      </c>
      <c r="K30" s="11">
        <v>2</v>
      </c>
      <c r="L30" s="11">
        <v>2</v>
      </c>
      <c r="M30" s="11">
        <v>2</v>
      </c>
      <c r="N30" s="3"/>
      <c r="O30" s="3"/>
      <c r="P30" s="16">
        <v>3</v>
      </c>
      <c r="Q30" s="16">
        <v>3</v>
      </c>
      <c r="R30" s="16">
        <v>3</v>
      </c>
      <c r="S30" s="11">
        <v>2</v>
      </c>
      <c r="T30" s="11">
        <v>2</v>
      </c>
      <c r="U30" s="3"/>
      <c r="V30" s="3"/>
      <c r="W30" s="16">
        <v>3</v>
      </c>
      <c r="X30" s="16">
        <v>3</v>
      </c>
      <c r="Y30" s="16">
        <v>3</v>
      </c>
      <c r="Z30" s="16">
        <v>3</v>
      </c>
      <c r="AA30" s="16">
        <v>3</v>
      </c>
      <c r="AB30" s="3"/>
      <c r="AC30" s="3"/>
      <c r="AD30" s="16">
        <v>3</v>
      </c>
      <c r="AE30" s="16">
        <v>3</v>
      </c>
      <c r="AF30" s="16">
        <v>3</v>
      </c>
      <c r="AG30" s="16">
        <v>3</v>
      </c>
      <c r="AH30" s="16">
        <v>3</v>
      </c>
      <c r="AI30" s="3"/>
      <c r="AJ30" s="3"/>
      <c r="AK30" s="3"/>
    </row>
    <row r="31" spans="1:37" x14ac:dyDescent="0.2">
      <c r="A31" s="29"/>
      <c r="B31" s="16">
        <v>3</v>
      </c>
      <c r="C31" s="16">
        <v>3</v>
      </c>
      <c r="D31" s="11">
        <v>2</v>
      </c>
      <c r="E31" s="11">
        <v>2</v>
      </c>
      <c r="F31" s="11">
        <v>2</v>
      </c>
      <c r="G31" s="3"/>
      <c r="H31" s="3"/>
      <c r="I31" s="16">
        <v>3</v>
      </c>
      <c r="J31" s="16">
        <v>3</v>
      </c>
      <c r="K31" s="11">
        <v>2</v>
      </c>
      <c r="L31" s="11">
        <v>2</v>
      </c>
      <c r="M31" s="11">
        <v>2</v>
      </c>
      <c r="N31" s="3"/>
      <c r="O31" s="3"/>
      <c r="P31" s="16">
        <v>3</v>
      </c>
      <c r="Q31" s="16">
        <v>3</v>
      </c>
      <c r="R31" s="16">
        <v>3</v>
      </c>
      <c r="S31" s="16">
        <v>3</v>
      </c>
      <c r="T31" s="11">
        <v>2</v>
      </c>
      <c r="U31" s="3"/>
      <c r="V31" s="3"/>
      <c r="W31" s="16">
        <v>3</v>
      </c>
      <c r="X31" s="16">
        <v>3</v>
      </c>
      <c r="Y31" s="16">
        <v>3</v>
      </c>
      <c r="Z31" s="16">
        <v>3</v>
      </c>
      <c r="AA31" s="16">
        <v>3</v>
      </c>
      <c r="AB31" s="3"/>
      <c r="AC31" s="3"/>
      <c r="AD31" s="16">
        <v>3</v>
      </c>
      <c r="AE31" s="16">
        <v>3</v>
      </c>
      <c r="AF31" s="16">
        <v>3</v>
      </c>
      <c r="AG31" s="16">
        <v>3</v>
      </c>
      <c r="AH31" s="16">
        <v>3</v>
      </c>
      <c r="AI31" s="3"/>
      <c r="AJ31" s="3"/>
      <c r="AK31" s="3" t="s">
        <v>44</v>
      </c>
    </row>
    <row r="32" spans="1:37" x14ac:dyDescent="0.2">
      <c r="A32" s="29"/>
      <c r="B32" s="16">
        <v>3</v>
      </c>
      <c r="C32" s="16">
        <v>3</v>
      </c>
      <c r="D32" s="16">
        <v>3</v>
      </c>
      <c r="E32" s="16">
        <v>3</v>
      </c>
      <c r="F32" s="11">
        <v>2</v>
      </c>
      <c r="G32" s="3"/>
      <c r="H32" s="3"/>
      <c r="I32" s="16">
        <v>3</v>
      </c>
      <c r="J32" s="16">
        <v>3</v>
      </c>
      <c r="K32" s="16">
        <v>3</v>
      </c>
      <c r="L32" s="16">
        <v>3</v>
      </c>
      <c r="M32" s="11">
        <v>2</v>
      </c>
      <c r="N32" s="3"/>
      <c r="O32" s="3"/>
      <c r="P32" s="16">
        <v>3</v>
      </c>
      <c r="Q32" s="16">
        <v>3</v>
      </c>
      <c r="R32" s="16">
        <v>3</v>
      </c>
      <c r="S32" s="16">
        <v>3</v>
      </c>
      <c r="T32" s="16">
        <v>3</v>
      </c>
      <c r="U32" s="3"/>
      <c r="V32" s="3"/>
      <c r="W32" s="16">
        <v>3</v>
      </c>
      <c r="X32" s="16">
        <v>3</v>
      </c>
      <c r="Y32" s="16">
        <v>3</v>
      </c>
      <c r="Z32" s="16">
        <v>3</v>
      </c>
      <c r="AA32" s="16">
        <v>3</v>
      </c>
      <c r="AB32" s="3"/>
      <c r="AC32" s="3"/>
      <c r="AD32" s="16">
        <v>3</v>
      </c>
      <c r="AE32" s="16">
        <v>3</v>
      </c>
      <c r="AF32" s="16">
        <v>3</v>
      </c>
      <c r="AG32" s="16">
        <v>3</v>
      </c>
      <c r="AH32" s="16">
        <v>3</v>
      </c>
      <c r="AI32" s="3"/>
      <c r="AJ32" s="3"/>
      <c r="AK32" s="3" t="s">
        <v>45</v>
      </c>
    </row>
    <row r="33" spans="1:37" x14ac:dyDescent="0.2">
      <c r="A33" s="29"/>
      <c r="B33" s="16">
        <v>3</v>
      </c>
      <c r="C33" s="16">
        <v>3</v>
      </c>
      <c r="D33" s="16">
        <v>3</v>
      </c>
      <c r="E33" s="16">
        <v>3</v>
      </c>
      <c r="F33" s="16">
        <v>3</v>
      </c>
      <c r="G33" s="3"/>
      <c r="H33" s="3"/>
      <c r="I33" s="16">
        <v>3</v>
      </c>
      <c r="J33" s="16">
        <v>3</v>
      </c>
      <c r="K33" s="16">
        <v>3</v>
      </c>
      <c r="L33" s="16">
        <v>3</v>
      </c>
      <c r="M33" s="16">
        <v>3</v>
      </c>
      <c r="N33" s="3"/>
      <c r="O33" s="3"/>
      <c r="P33" s="16">
        <v>3</v>
      </c>
      <c r="Q33" s="16">
        <v>3</v>
      </c>
      <c r="R33" s="16">
        <v>3</v>
      </c>
      <c r="S33" s="16">
        <v>3</v>
      </c>
      <c r="T33" s="16">
        <v>3</v>
      </c>
      <c r="U33" s="3"/>
      <c r="V33" s="3"/>
      <c r="W33" s="16">
        <v>3</v>
      </c>
      <c r="X33" s="16">
        <v>3</v>
      </c>
      <c r="Y33" s="16">
        <v>3</v>
      </c>
      <c r="Z33" s="16">
        <v>3</v>
      </c>
      <c r="AA33" s="16">
        <v>3</v>
      </c>
      <c r="AB33" s="3"/>
      <c r="AC33" s="3"/>
      <c r="AD33" s="16">
        <v>3</v>
      </c>
      <c r="AE33" s="16">
        <v>3</v>
      </c>
      <c r="AF33" s="16">
        <v>3</v>
      </c>
      <c r="AG33" s="16">
        <v>3</v>
      </c>
      <c r="AH33" s="16">
        <v>3</v>
      </c>
      <c r="AI33" s="3"/>
      <c r="AJ33" s="3"/>
      <c r="AK33" s="3" t="s">
        <v>46</v>
      </c>
    </row>
    <row r="34" spans="1:37" x14ac:dyDescent="0.2">
      <c r="A34" s="29"/>
      <c r="B34" s="16">
        <v>3</v>
      </c>
      <c r="C34" s="16">
        <v>3</v>
      </c>
      <c r="D34" s="16">
        <v>3</v>
      </c>
      <c r="E34" s="16">
        <v>3</v>
      </c>
      <c r="F34" s="16">
        <v>3</v>
      </c>
      <c r="G34" s="3"/>
      <c r="H34" s="3"/>
      <c r="I34" s="16">
        <v>3</v>
      </c>
      <c r="J34" s="16">
        <v>3</v>
      </c>
      <c r="K34" s="16">
        <v>3</v>
      </c>
      <c r="L34" s="16">
        <v>3</v>
      </c>
      <c r="M34" s="16">
        <v>3</v>
      </c>
      <c r="N34" s="3"/>
      <c r="O34" s="3"/>
      <c r="P34" s="16">
        <v>3</v>
      </c>
      <c r="Q34" s="16">
        <v>3</v>
      </c>
      <c r="R34" s="16">
        <v>3</v>
      </c>
      <c r="S34" s="16">
        <v>3</v>
      </c>
      <c r="T34" s="16">
        <v>3</v>
      </c>
      <c r="U34" s="3"/>
      <c r="V34" s="3"/>
      <c r="W34" s="16">
        <v>3</v>
      </c>
      <c r="X34" s="16">
        <v>3</v>
      </c>
      <c r="Y34" s="16">
        <v>3</v>
      </c>
      <c r="Z34" s="16">
        <v>3</v>
      </c>
      <c r="AA34" s="16">
        <v>3</v>
      </c>
      <c r="AB34" s="3"/>
      <c r="AC34" s="3"/>
      <c r="AD34" s="16">
        <v>3</v>
      </c>
      <c r="AE34" s="16">
        <v>3</v>
      </c>
      <c r="AF34" s="16">
        <v>3</v>
      </c>
      <c r="AG34" s="16">
        <v>3</v>
      </c>
      <c r="AH34" s="16">
        <v>3</v>
      </c>
      <c r="AI34" s="3"/>
      <c r="AJ34" s="3"/>
      <c r="AK34" s="3" t="s">
        <v>47</v>
      </c>
    </row>
    <row r="35" spans="1:37" x14ac:dyDescent="0.2">
      <c r="A35" s="29"/>
      <c r="B35" s="16">
        <v>3</v>
      </c>
      <c r="C35" s="16">
        <v>3</v>
      </c>
      <c r="D35" s="16">
        <v>3</v>
      </c>
      <c r="E35" s="16">
        <v>3</v>
      </c>
      <c r="F35" s="16">
        <v>3</v>
      </c>
      <c r="G35" s="3"/>
      <c r="H35" s="3"/>
      <c r="I35" s="16">
        <v>3</v>
      </c>
      <c r="J35" s="16">
        <v>3</v>
      </c>
      <c r="K35" s="16">
        <v>3</v>
      </c>
      <c r="L35" s="16">
        <v>3</v>
      </c>
      <c r="M35" s="16">
        <v>3</v>
      </c>
      <c r="N35" s="3"/>
      <c r="O35" s="3"/>
      <c r="P35" s="16">
        <v>3</v>
      </c>
      <c r="Q35" s="16">
        <v>3</v>
      </c>
      <c r="R35" s="16">
        <v>3</v>
      </c>
      <c r="S35" s="16">
        <v>3</v>
      </c>
      <c r="T35" s="16">
        <v>3</v>
      </c>
      <c r="U35" s="3"/>
      <c r="V35" s="3"/>
      <c r="W35" s="16">
        <v>3</v>
      </c>
      <c r="X35" s="16">
        <v>3</v>
      </c>
      <c r="Y35" s="16">
        <v>3</v>
      </c>
      <c r="Z35" s="16">
        <v>3</v>
      </c>
      <c r="AA35" s="16">
        <v>3</v>
      </c>
      <c r="AB35" s="3"/>
      <c r="AC35" s="3"/>
      <c r="AD35" s="16">
        <v>3</v>
      </c>
      <c r="AE35" s="16">
        <v>3</v>
      </c>
      <c r="AF35" s="16">
        <v>3</v>
      </c>
      <c r="AG35" s="16">
        <v>3</v>
      </c>
      <c r="AH35" s="16">
        <v>3</v>
      </c>
      <c r="AI35" s="3"/>
      <c r="AJ35" s="3"/>
      <c r="AK35" s="3"/>
    </row>
    <row r="36" spans="1:37" x14ac:dyDescent="0.2">
      <c r="A36" s="29"/>
      <c r="B36" s="16">
        <v>3</v>
      </c>
      <c r="C36" s="16">
        <v>3</v>
      </c>
      <c r="D36" s="16">
        <v>3</v>
      </c>
      <c r="E36" s="16">
        <v>3</v>
      </c>
      <c r="F36" s="16">
        <v>3</v>
      </c>
      <c r="G36" s="3"/>
      <c r="H36" s="3"/>
      <c r="I36" s="16">
        <v>3</v>
      </c>
      <c r="J36" s="16">
        <v>3</v>
      </c>
      <c r="K36" s="16">
        <v>3</v>
      </c>
      <c r="L36" s="16">
        <v>3</v>
      </c>
      <c r="M36" s="16">
        <v>3</v>
      </c>
      <c r="N36" s="3"/>
      <c r="O36" s="3"/>
      <c r="P36" s="16">
        <v>3</v>
      </c>
      <c r="Q36" s="16">
        <v>3</v>
      </c>
      <c r="R36" s="16">
        <v>3</v>
      </c>
      <c r="S36" s="16">
        <v>3</v>
      </c>
      <c r="T36" s="16">
        <v>3</v>
      </c>
      <c r="U36" s="3"/>
      <c r="V36" s="3"/>
      <c r="W36" s="16">
        <v>3</v>
      </c>
      <c r="X36" s="16">
        <v>3</v>
      </c>
      <c r="Y36" s="16">
        <v>3</v>
      </c>
      <c r="Z36" s="16">
        <v>3</v>
      </c>
      <c r="AA36" s="16">
        <v>3</v>
      </c>
      <c r="AB36" s="3"/>
      <c r="AC36" s="3"/>
      <c r="AD36" s="16">
        <v>3</v>
      </c>
      <c r="AE36" s="16">
        <v>3</v>
      </c>
      <c r="AF36" s="16">
        <v>3</v>
      </c>
      <c r="AG36" s="16">
        <v>3</v>
      </c>
      <c r="AH36" s="16">
        <v>3</v>
      </c>
      <c r="AI36" s="3"/>
      <c r="AJ36" s="3"/>
      <c r="AK36" s="3"/>
    </row>
    <row r="37" spans="1:37" x14ac:dyDescent="0.2">
      <c r="A37" s="29"/>
      <c r="B37" s="3"/>
      <c r="C37" s="3"/>
      <c r="D37" s="3"/>
      <c r="E37" s="3"/>
      <c r="F37" s="24"/>
      <c r="G37" s="6"/>
      <c r="H37" s="6"/>
      <c r="I37" s="3"/>
      <c r="J37" s="3"/>
      <c r="K37" s="3"/>
      <c r="L37" s="3"/>
      <c r="M37" s="24"/>
      <c r="N37" s="6"/>
      <c r="O37" s="6"/>
      <c r="P37" s="6"/>
      <c r="Q37" s="6"/>
      <c r="R37" s="6"/>
      <c r="S37" s="6"/>
      <c r="T37" s="24"/>
      <c r="U37" s="6"/>
      <c r="V37" s="6"/>
      <c r="W37" s="6"/>
      <c r="X37" s="6"/>
      <c r="Y37" s="6"/>
      <c r="Z37" s="6"/>
      <c r="AA37" s="24"/>
      <c r="AB37" s="3"/>
      <c r="AC37" s="3"/>
      <c r="AD37" s="3"/>
      <c r="AE37" s="3"/>
      <c r="AF37" s="3"/>
      <c r="AG37" s="3"/>
      <c r="AH37" s="3"/>
      <c r="AI37" s="3"/>
      <c r="AJ37" s="3"/>
      <c r="AK37" s="3"/>
    </row>
    <row r="38" spans="1:37" x14ac:dyDescent="0.2">
      <c r="A38" s="29"/>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row>
    <row r="39" spans="1:37" x14ac:dyDescent="0.2">
      <c r="A39" s="29"/>
      <c r="B39" s="5" t="s">
        <v>23</v>
      </c>
      <c r="C39" s="5" t="s">
        <v>24</v>
      </c>
      <c r="D39" s="5" t="s">
        <v>25</v>
      </c>
      <c r="E39" s="5" t="s">
        <v>26</v>
      </c>
      <c r="F39" s="5" t="s">
        <v>27</v>
      </c>
      <c r="G39" s="5" t="s">
        <v>28</v>
      </c>
      <c r="H39" s="8"/>
      <c r="I39" s="5" t="s">
        <v>23</v>
      </c>
      <c r="J39" s="5" t="s">
        <v>24</v>
      </c>
      <c r="K39" s="5" t="s">
        <v>25</v>
      </c>
      <c r="L39" s="5" t="s">
        <v>26</v>
      </c>
      <c r="M39" s="5" t="s">
        <v>27</v>
      </c>
      <c r="N39" s="5" t="s">
        <v>28</v>
      </c>
      <c r="O39" s="8"/>
      <c r="P39" s="5" t="s">
        <v>23</v>
      </c>
      <c r="Q39" s="5" t="s">
        <v>24</v>
      </c>
      <c r="R39" s="5" t="s">
        <v>25</v>
      </c>
      <c r="S39" s="5" t="s">
        <v>26</v>
      </c>
      <c r="T39" s="5" t="s">
        <v>27</v>
      </c>
      <c r="U39" s="5" t="s">
        <v>28</v>
      </c>
      <c r="V39" s="8"/>
      <c r="W39" s="9" t="s">
        <v>23</v>
      </c>
      <c r="X39" s="5" t="s">
        <v>24</v>
      </c>
      <c r="Y39" s="9" t="s">
        <v>25</v>
      </c>
      <c r="Z39" s="5" t="s">
        <v>26</v>
      </c>
      <c r="AA39" s="5" t="s">
        <v>27</v>
      </c>
      <c r="AB39" s="5" t="s">
        <v>28</v>
      </c>
      <c r="AC39" s="1"/>
      <c r="AD39" s="5" t="s">
        <v>23</v>
      </c>
      <c r="AE39" s="5" t="s">
        <v>24</v>
      </c>
      <c r="AF39" s="5" t="s">
        <v>25</v>
      </c>
      <c r="AG39" s="5" t="s">
        <v>26</v>
      </c>
      <c r="AH39" s="5" t="s">
        <v>27</v>
      </c>
      <c r="AI39" s="5" t="s">
        <v>28</v>
      </c>
      <c r="AJ39" s="3"/>
      <c r="AK39" s="1" t="s">
        <v>48</v>
      </c>
    </row>
    <row r="40" spans="1:37" x14ac:dyDescent="0.2">
      <c r="A40" s="29"/>
      <c r="B40" s="11">
        <v>2</v>
      </c>
      <c r="C40" s="10">
        <v>1</v>
      </c>
      <c r="D40" s="10">
        <v>1</v>
      </c>
      <c r="E40" s="3">
        <v>0</v>
      </c>
      <c r="F40" s="3">
        <v>0</v>
      </c>
      <c r="G40" s="10">
        <v>1</v>
      </c>
      <c r="H40" s="3"/>
      <c r="I40" s="11">
        <v>2</v>
      </c>
      <c r="J40" s="10">
        <v>1</v>
      </c>
      <c r="K40" s="10">
        <v>1</v>
      </c>
      <c r="L40" s="3">
        <v>0</v>
      </c>
      <c r="M40" s="3">
        <v>0</v>
      </c>
      <c r="N40" s="10">
        <v>1</v>
      </c>
      <c r="O40" s="3"/>
      <c r="P40" s="11">
        <v>2</v>
      </c>
      <c r="Q40" s="10">
        <v>1</v>
      </c>
      <c r="R40" s="10">
        <v>1</v>
      </c>
      <c r="S40" s="3">
        <v>0</v>
      </c>
      <c r="T40" s="3">
        <v>0</v>
      </c>
      <c r="U40" s="10">
        <v>1</v>
      </c>
      <c r="V40" s="3"/>
      <c r="W40" s="15">
        <v>2</v>
      </c>
      <c r="X40" s="10">
        <v>1</v>
      </c>
      <c r="Y40" s="13">
        <v>1</v>
      </c>
      <c r="Z40" s="3">
        <v>0</v>
      </c>
      <c r="AA40" s="3">
        <v>0</v>
      </c>
      <c r="AB40" s="10">
        <v>1</v>
      </c>
      <c r="AC40" s="3"/>
      <c r="AD40" s="3">
        <v>0</v>
      </c>
      <c r="AE40" s="3">
        <v>0</v>
      </c>
      <c r="AF40" s="3">
        <v>0</v>
      </c>
      <c r="AG40" s="3">
        <v>0</v>
      </c>
      <c r="AH40" s="3">
        <v>0</v>
      </c>
      <c r="AI40" s="3">
        <v>0</v>
      </c>
      <c r="AJ40" s="3"/>
      <c r="AK40" s="3" t="s">
        <v>49</v>
      </c>
    </row>
    <row r="41" spans="1:37" x14ac:dyDescent="0.2">
      <c r="A41" s="29"/>
      <c r="B41" s="11">
        <v>2</v>
      </c>
      <c r="C41" s="10">
        <v>1</v>
      </c>
      <c r="D41" s="10">
        <v>1</v>
      </c>
      <c r="E41" s="10">
        <v>1</v>
      </c>
      <c r="F41" s="3">
        <v>0</v>
      </c>
      <c r="G41" s="11">
        <v>2</v>
      </c>
      <c r="H41" s="3"/>
      <c r="I41" s="11">
        <v>2</v>
      </c>
      <c r="J41" s="10">
        <v>1</v>
      </c>
      <c r="K41" s="10">
        <v>1</v>
      </c>
      <c r="L41" s="10">
        <v>1</v>
      </c>
      <c r="M41" s="3">
        <v>0</v>
      </c>
      <c r="N41" s="11">
        <v>2</v>
      </c>
      <c r="O41" s="3"/>
      <c r="P41" s="11">
        <v>2</v>
      </c>
      <c r="Q41" s="10">
        <v>1</v>
      </c>
      <c r="R41" s="10">
        <v>1</v>
      </c>
      <c r="S41" s="10">
        <v>1</v>
      </c>
      <c r="T41" s="3">
        <v>0</v>
      </c>
      <c r="U41" s="11">
        <v>2</v>
      </c>
      <c r="V41" s="3"/>
      <c r="W41" s="15">
        <v>2</v>
      </c>
      <c r="X41" s="10">
        <v>1</v>
      </c>
      <c r="Y41" s="13">
        <v>1</v>
      </c>
      <c r="Z41" s="10">
        <v>1</v>
      </c>
      <c r="AA41" s="10">
        <v>1</v>
      </c>
      <c r="AB41" s="11">
        <v>2</v>
      </c>
      <c r="AC41" s="3"/>
      <c r="AD41" s="10">
        <v>1</v>
      </c>
      <c r="AE41" s="10">
        <v>1</v>
      </c>
      <c r="AF41" s="10">
        <v>1</v>
      </c>
      <c r="AG41" s="10">
        <v>1</v>
      </c>
      <c r="AH41" s="10">
        <v>1</v>
      </c>
      <c r="AI41" s="10">
        <v>1</v>
      </c>
      <c r="AJ41" s="3"/>
      <c r="AK41" s="3" t="s">
        <v>50</v>
      </c>
    </row>
    <row r="42" spans="1:37" x14ac:dyDescent="0.2">
      <c r="A42" s="29"/>
      <c r="B42" s="11">
        <v>2</v>
      </c>
      <c r="C42" s="11">
        <v>2</v>
      </c>
      <c r="D42" s="10">
        <v>1</v>
      </c>
      <c r="E42" s="10">
        <v>1</v>
      </c>
      <c r="F42" s="10">
        <v>1</v>
      </c>
      <c r="G42" s="11">
        <v>2</v>
      </c>
      <c r="H42" s="3"/>
      <c r="I42" s="11">
        <v>2</v>
      </c>
      <c r="J42" s="11">
        <v>2</v>
      </c>
      <c r="K42" s="10">
        <v>1</v>
      </c>
      <c r="L42" s="10">
        <v>1</v>
      </c>
      <c r="M42" s="10">
        <v>1</v>
      </c>
      <c r="N42" s="11">
        <v>2</v>
      </c>
      <c r="O42" s="3"/>
      <c r="P42" s="11">
        <v>2</v>
      </c>
      <c r="Q42" s="11">
        <v>2</v>
      </c>
      <c r="R42" s="10">
        <v>1</v>
      </c>
      <c r="S42" s="10">
        <v>1</v>
      </c>
      <c r="T42" s="10">
        <v>1</v>
      </c>
      <c r="U42" s="11">
        <v>2</v>
      </c>
      <c r="V42" s="3"/>
      <c r="W42" s="15">
        <v>2</v>
      </c>
      <c r="X42" s="11">
        <v>2</v>
      </c>
      <c r="Y42" s="13">
        <v>1</v>
      </c>
      <c r="Z42" s="10">
        <v>1</v>
      </c>
      <c r="AA42" s="10">
        <v>1</v>
      </c>
      <c r="AB42" s="11">
        <v>2</v>
      </c>
      <c r="AC42" s="3"/>
      <c r="AD42" s="10">
        <v>1</v>
      </c>
      <c r="AE42" s="10">
        <v>1</v>
      </c>
      <c r="AF42" s="10">
        <v>1</v>
      </c>
      <c r="AG42" s="10">
        <v>1</v>
      </c>
      <c r="AH42" s="10">
        <v>1</v>
      </c>
      <c r="AI42" s="10">
        <v>1</v>
      </c>
      <c r="AJ42" s="3"/>
      <c r="AK42" s="3" t="s">
        <v>51</v>
      </c>
    </row>
    <row r="43" spans="1:37" x14ac:dyDescent="0.2">
      <c r="A43" s="29"/>
      <c r="B43" s="11">
        <v>2</v>
      </c>
      <c r="C43" s="11">
        <v>2</v>
      </c>
      <c r="D43" s="11">
        <v>2</v>
      </c>
      <c r="E43" s="10">
        <v>1</v>
      </c>
      <c r="F43" s="10">
        <v>1</v>
      </c>
      <c r="G43" s="11">
        <v>2</v>
      </c>
      <c r="H43" s="3"/>
      <c r="I43" s="11">
        <v>2</v>
      </c>
      <c r="J43" s="11">
        <v>2</v>
      </c>
      <c r="K43" s="11">
        <v>2</v>
      </c>
      <c r="L43" s="10">
        <v>1</v>
      </c>
      <c r="M43" s="10">
        <v>1</v>
      </c>
      <c r="N43" s="11">
        <v>2</v>
      </c>
      <c r="O43" s="3"/>
      <c r="P43" s="11">
        <v>2</v>
      </c>
      <c r="Q43" s="11">
        <v>2</v>
      </c>
      <c r="R43" s="11">
        <v>2</v>
      </c>
      <c r="S43" s="10">
        <v>1</v>
      </c>
      <c r="T43" s="10">
        <v>1</v>
      </c>
      <c r="U43" s="11">
        <v>2</v>
      </c>
      <c r="V43" s="3"/>
      <c r="W43" s="15">
        <v>2</v>
      </c>
      <c r="X43" s="11">
        <v>2</v>
      </c>
      <c r="Y43" s="15">
        <v>2</v>
      </c>
      <c r="Z43" s="10">
        <v>1</v>
      </c>
      <c r="AA43" s="10">
        <v>1</v>
      </c>
      <c r="AB43" s="11">
        <v>2</v>
      </c>
      <c r="AC43" s="3"/>
      <c r="AD43" s="10">
        <v>1</v>
      </c>
      <c r="AE43" s="10">
        <v>1</v>
      </c>
      <c r="AF43" s="10">
        <v>1</v>
      </c>
      <c r="AG43" s="10">
        <v>1</v>
      </c>
      <c r="AH43" s="10">
        <v>1</v>
      </c>
      <c r="AI43" s="10">
        <v>1</v>
      </c>
      <c r="AJ43" s="3"/>
      <c r="AK43" s="3"/>
    </row>
    <row r="44" spans="1:37" x14ac:dyDescent="0.2">
      <c r="A44" s="29"/>
      <c r="B44" s="16">
        <v>3</v>
      </c>
      <c r="C44" s="11">
        <v>2</v>
      </c>
      <c r="D44" s="11">
        <v>2</v>
      </c>
      <c r="E44" s="10">
        <v>1</v>
      </c>
      <c r="F44" s="10">
        <v>1</v>
      </c>
      <c r="G44" s="11">
        <v>2</v>
      </c>
      <c r="H44" s="3"/>
      <c r="I44" s="16">
        <v>3</v>
      </c>
      <c r="J44" s="11">
        <v>2</v>
      </c>
      <c r="K44" s="11">
        <v>2</v>
      </c>
      <c r="L44" s="10">
        <v>1</v>
      </c>
      <c r="M44" s="10">
        <v>1</v>
      </c>
      <c r="N44" s="11">
        <v>2</v>
      </c>
      <c r="O44" s="3"/>
      <c r="P44" s="16">
        <v>3</v>
      </c>
      <c r="Q44" s="11">
        <v>2</v>
      </c>
      <c r="R44" s="11">
        <v>2</v>
      </c>
      <c r="S44" s="10">
        <v>1</v>
      </c>
      <c r="T44" s="10">
        <v>1</v>
      </c>
      <c r="U44" s="11">
        <v>2</v>
      </c>
      <c r="V44" s="3"/>
      <c r="W44" s="18">
        <v>3</v>
      </c>
      <c r="X44" s="11">
        <v>2</v>
      </c>
      <c r="Y44" s="15">
        <v>2</v>
      </c>
      <c r="Z44" s="10">
        <v>1</v>
      </c>
      <c r="AA44" s="10">
        <v>1</v>
      </c>
      <c r="AB44" s="11">
        <v>2</v>
      </c>
      <c r="AC44" s="3"/>
      <c r="AD44" s="10">
        <v>1</v>
      </c>
      <c r="AE44" s="10">
        <v>1</v>
      </c>
      <c r="AF44" s="10">
        <v>1</v>
      </c>
      <c r="AG44" s="10">
        <v>1</v>
      </c>
      <c r="AH44" s="10">
        <v>1</v>
      </c>
      <c r="AI44" s="10">
        <v>1</v>
      </c>
      <c r="AJ44" s="3"/>
      <c r="AK44" s="3" t="s">
        <v>52</v>
      </c>
    </row>
    <row r="45" spans="1:37" x14ac:dyDescent="0.2">
      <c r="A45" s="29"/>
      <c r="B45" s="16">
        <v>3</v>
      </c>
      <c r="C45" s="11">
        <v>2</v>
      </c>
      <c r="D45" s="11">
        <v>2</v>
      </c>
      <c r="E45" s="11">
        <v>2</v>
      </c>
      <c r="F45" s="10">
        <v>1</v>
      </c>
      <c r="G45" s="11">
        <v>2</v>
      </c>
      <c r="H45" s="3"/>
      <c r="I45" s="16">
        <v>3</v>
      </c>
      <c r="J45" s="11">
        <v>2</v>
      </c>
      <c r="K45" s="11">
        <v>2</v>
      </c>
      <c r="L45" s="11">
        <v>2</v>
      </c>
      <c r="M45" s="10">
        <v>1</v>
      </c>
      <c r="N45" s="11">
        <v>2</v>
      </c>
      <c r="O45" s="3"/>
      <c r="P45" s="16">
        <v>3</v>
      </c>
      <c r="Q45" s="11">
        <v>2</v>
      </c>
      <c r="R45" s="11">
        <v>2</v>
      </c>
      <c r="S45" s="11">
        <v>2</v>
      </c>
      <c r="T45" s="10">
        <v>1</v>
      </c>
      <c r="U45" s="11">
        <v>2</v>
      </c>
      <c r="V45" s="3"/>
      <c r="W45" s="18">
        <v>3</v>
      </c>
      <c r="X45" s="11">
        <v>2</v>
      </c>
      <c r="Y45" s="15">
        <v>2</v>
      </c>
      <c r="Z45" s="11">
        <v>2</v>
      </c>
      <c r="AA45" s="11">
        <v>2</v>
      </c>
      <c r="AB45" s="11">
        <v>2</v>
      </c>
      <c r="AC45" s="3"/>
      <c r="AD45" s="11">
        <v>2</v>
      </c>
      <c r="AE45" s="11">
        <v>2</v>
      </c>
      <c r="AF45" s="11">
        <v>2</v>
      </c>
      <c r="AG45" s="11">
        <v>2</v>
      </c>
      <c r="AH45" s="11">
        <v>2</v>
      </c>
      <c r="AI45" s="11">
        <v>2</v>
      </c>
      <c r="AJ45" s="3"/>
      <c r="AK45" s="3" t="s">
        <v>53</v>
      </c>
    </row>
    <row r="46" spans="1:37" x14ac:dyDescent="0.2">
      <c r="A46" s="29"/>
      <c r="B46" s="16">
        <v>3</v>
      </c>
      <c r="C46" s="16">
        <v>3</v>
      </c>
      <c r="D46" s="11">
        <v>2</v>
      </c>
      <c r="E46" s="11">
        <v>2</v>
      </c>
      <c r="F46" s="11">
        <v>2</v>
      </c>
      <c r="G46" s="16">
        <v>3</v>
      </c>
      <c r="H46" s="3"/>
      <c r="I46" s="16">
        <v>3</v>
      </c>
      <c r="J46" s="16">
        <v>3</v>
      </c>
      <c r="K46" s="11">
        <v>2</v>
      </c>
      <c r="L46" s="11">
        <v>2</v>
      </c>
      <c r="M46" s="11">
        <v>2</v>
      </c>
      <c r="N46" s="16">
        <v>3</v>
      </c>
      <c r="O46" s="3"/>
      <c r="P46" s="16">
        <v>3</v>
      </c>
      <c r="Q46" s="16">
        <v>3</v>
      </c>
      <c r="R46" s="11">
        <v>2</v>
      </c>
      <c r="S46" s="11">
        <v>2</v>
      </c>
      <c r="T46" s="11">
        <v>2</v>
      </c>
      <c r="U46" s="16">
        <v>3</v>
      </c>
      <c r="V46" s="3"/>
      <c r="W46" s="18">
        <v>3</v>
      </c>
      <c r="X46" s="16">
        <v>3</v>
      </c>
      <c r="Y46" s="15">
        <v>2</v>
      </c>
      <c r="Z46" s="11">
        <v>2</v>
      </c>
      <c r="AA46" s="11">
        <v>2</v>
      </c>
      <c r="AB46" s="16">
        <v>3</v>
      </c>
      <c r="AC46" s="3"/>
      <c r="AD46" s="11">
        <v>2</v>
      </c>
      <c r="AE46" s="11">
        <v>2</v>
      </c>
      <c r="AF46" s="11">
        <v>2</v>
      </c>
      <c r="AG46" s="11">
        <v>2</v>
      </c>
      <c r="AH46" s="11">
        <v>2</v>
      </c>
      <c r="AI46" s="11">
        <v>2</v>
      </c>
      <c r="AJ46" s="3"/>
      <c r="AK46" s="3" t="s">
        <v>54</v>
      </c>
    </row>
    <row r="47" spans="1:37" x14ac:dyDescent="0.2">
      <c r="A47" s="29"/>
      <c r="B47" s="16">
        <v>3</v>
      </c>
      <c r="C47" s="16">
        <v>3</v>
      </c>
      <c r="D47" s="16">
        <v>3</v>
      </c>
      <c r="E47" s="11">
        <v>2</v>
      </c>
      <c r="F47" s="11">
        <v>2</v>
      </c>
      <c r="G47" s="16">
        <v>3</v>
      </c>
      <c r="H47" s="3"/>
      <c r="I47" s="16">
        <v>3</v>
      </c>
      <c r="J47" s="16">
        <v>3</v>
      </c>
      <c r="K47" s="16">
        <v>3</v>
      </c>
      <c r="L47" s="11">
        <v>2</v>
      </c>
      <c r="M47" s="11">
        <v>2</v>
      </c>
      <c r="N47" s="16">
        <v>3</v>
      </c>
      <c r="O47" s="3"/>
      <c r="P47" s="16">
        <v>3</v>
      </c>
      <c r="Q47" s="16">
        <v>3</v>
      </c>
      <c r="R47" s="16">
        <v>3</v>
      </c>
      <c r="S47" s="11">
        <v>2</v>
      </c>
      <c r="T47" s="11">
        <v>2</v>
      </c>
      <c r="U47" s="16">
        <v>3</v>
      </c>
      <c r="V47" s="3"/>
      <c r="W47" s="18">
        <v>3</v>
      </c>
      <c r="X47" s="16">
        <v>3</v>
      </c>
      <c r="Y47" s="18">
        <v>3</v>
      </c>
      <c r="Z47" s="11">
        <v>2</v>
      </c>
      <c r="AA47" s="11">
        <v>2</v>
      </c>
      <c r="AB47" s="16">
        <v>3</v>
      </c>
      <c r="AC47" s="3"/>
      <c r="AD47" s="11">
        <v>2</v>
      </c>
      <c r="AE47" s="11">
        <v>2</v>
      </c>
      <c r="AF47" s="11">
        <v>2</v>
      </c>
      <c r="AG47" s="11">
        <v>2</v>
      </c>
      <c r="AH47" s="11">
        <v>2</v>
      </c>
      <c r="AI47" s="11">
        <v>2</v>
      </c>
      <c r="AJ47" s="3"/>
      <c r="AK47" s="3" t="s">
        <v>55</v>
      </c>
    </row>
    <row r="48" spans="1:37" x14ac:dyDescent="0.2">
      <c r="A48" s="29"/>
      <c r="B48" s="19">
        <v>4</v>
      </c>
      <c r="C48" s="16">
        <v>3</v>
      </c>
      <c r="D48" s="16">
        <v>3</v>
      </c>
      <c r="E48" s="11">
        <v>2</v>
      </c>
      <c r="F48" s="11">
        <v>2</v>
      </c>
      <c r="G48" s="16">
        <v>3</v>
      </c>
      <c r="H48" s="3"/>
      <c r="I48" s="19">
        <v>4</v>
      </c>
      <c r="J48" s="16">
        <v>3</v>
      </c>
      <c r="K48" s="16">
        <v>3</v>
      </c>
      <c r="L48" s="11">
        <v>2</v>
      </c>
      <c r="M48" s="11">
        <v>2</v>
      </c>
      <c r="N48" s="16">
        <v>3</v>
      </c>
      <c r="O48" s="3"/>
      <c r="P48" s="17">
        <v>4</v>
      </c>
      <c r="Q48" s="16">
        <v>3</v>
      </c>
      <c r="R48" s="16">
        <v>3</v>
      </c>
      <c r="S48" s="11">
        <v>2</v>
      </c>
      <c r="T48" s="11">
        <v>2</v>
      </c>
      <c r="U48" s="16">
        <v>3</v>
      </c>
      <c r="V48" s="3"/>
      <c r="W48" s="20">
        <v>4</v>
      </c>
      <c r="X48" s="16">
        <v>3</v>
      </c>
      <c r="Y48" s="18">
        <v>3</v>
      </c>
      <c r="Z48" s="11">
        <v>2</v>
      </c>
      <c r="AA48" s="11">
        <v>2</v>
      </c>
      <c r="AB48" s="16">
        <v>3</v>
      </c>
      <c r="AC48" s="3"/>
      <c r="AD48" s="11">
        <v>2</v>
      </c>
      <c r="AE48" s="11">
        <v>2</v>
      </c>
      <c r="AF48" s="11">
        <v>2</v>
      </c>
      <c r="AG48" s="11">
        <v>2</v>
      </c>
      <c r="AH48" s="11">
        <v>2</v>
      </c>
      <c r="AI48" s="11">
        <v>2</v>
      </c>
      <c r="AJ48" s="3"/>
      <c r="AK48" s="3" t="s">
        <v>1142</v>
      </c>
    </row>
    <row r="49" spans="1:37" x14ac:dyDescent="0.2">
      <c r="A49" s="29"/>
      <c r="B49" s="19">
        <v>4</v>
      </c>
      <c r="C49" s="19">
        <v>4</v>
      </c>
      <c r="D49" s="19">
        <v>4</v>
      </c>
      <c r="E49" s="16">
        <v>3</v>
      </c>
      <c r="F49" s="11">
        <v>2</v>
      </c>
      <c r="G49" s="19">
        <v>4</v>
      </c>
      <c r="H49" s="3"/>
      <c r="I49" s="19">
        <v>4</v>
      </c>
      <c r="J49" s="19">
        <v>4</v>
      </c>
      <c r="K49" s="19">
        <v>4</v>
      </c>
      <c r="L49" s="16">
        <v>3</v>
      </c>
      <c r="M49" s="11">
        <v>2</v>
      </c>
      <c r="N49" s="19">
        <v>4</v>
      </c>
      <c r="O49" s="3"/>
      <c r="P49" s="17">
        <v>4</v>
      </c>
      <c r="Q49" s="17">
        <v>4</v>
      </c>
      <c r="R49" s="17">
        <v>4</v>
      </c>
      <c r="S49" s="16">
        <v>3</v>
      </c>
      <c r="T49" s="11">
        <v>2</v>
      </c>
      <c r="U49" s="17">
        <v>4</v>
      </c>
      <c r="V49" s="3"/>
      <c r="W49" s="20">
        <v>4</v>
      </c>
      <c r="X49" s="17">
        <v>4</v>
      </c>
      <c r="Y49" s="20">
        <v>4</v>
      </c>
      <c r="Z49" s="16">
        <v>3</v>
      </c>
      <c r="AA49" s="16">
        <v>3</v>
      </c>
      <c r="AB49" s="17">
        <v>4</v>
      </c>
      <c r="AC49" s="3"/>
      <c r="AD49" s="16">
        <v>3</v>
      </c>
      <c r="AE49" s="16">
        <v>3</v>
      </c>
      <c r="AF49" s="16">
        <v>3</v>
      </c>
      <c r="AG49" s="16">
        <v>3</v>
      </c>
      <c r="AH49" s="16">
        <v>3</v>
      </c>
      <c r="AI49" s="16">
        <v>3</v>
      </c>
      <c r="AJ49" s="3"/>
      <c r="AK49" s="3"/>
    </row>
    <row r="50" spans="1:37" x14ac:dyDescent="0.2">
      <c r="A50" s="29"/>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spans="1:37" x14ac:dyDescent="0.2">
      <c r="A51" s="29"/>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row>
    <row r="52" spans="1:37" x14ac:dyDescent="0.2">
      <c r="A52" s="29"/>
      <c r="B52" s="5" t="s">
        <v>35</v>
      </c>
      <c r="C52" s="5" t="s">
        <v>36</v>
      </c>
      <c r="D52" s="5" t="s">
        <v>37</v>
      </c>
      <c r="E52" s="5" t="s">
        <v>38</v>
      </c>
      <c r="F52" s="5" t="s">
        <v>39</v>
      </c>
      <c r="G52" s="23"/>
      <c r="H52" s="31"/>
      <c r="I52" s="5" t="s">
        <v>35</v>
      </c>
      <c r="J52" s="5" t="s">
        <v>36</v>
      </c>
      <c r="K52" s="5" t="s">
        <v>37</v>
      </c>
      <c r="L52" s="5" t="s">
        <v>38</v>
      </c>
      <c r="M52" s="5" t="s">
        <v>39</v>
      </c>
      <c r="N52" s="23"/>
      <c r="O52" s="31"/>
      <c r="P52" s="5" t="s">
        <v>35</v>
      </c>
      <c r="Q52" s="5" t="s">
        <v>36</v>
      </c>
      <c r="R52" s="5" t="s">
        <v>37</v>
      </c>
      <c r="S52" s="5" t="s">
        <v>38</v>
      </c>
      <c r="T52" s="5" t="s">
        <v>39</v>
      </c>
      <c r="U52" s="8"/>
      <c r="V52" s="31"/>
      <c r="W52" s="5" t="s">
        <v>35</v>
      </c>
      <c r="X52" s="5" t="s">
        <v>36</v>
      </c>
      <c r="Y52" s="5" t="s">
        <v>37</v>
      </c>
      <c r="Z52" s="5" t="s">
        <v>38</v>
      </c>
      <c r="AA52" s="5" t="s">
        <v>39</v>
      </c>
      <c r="AB52" s="8"/>
      <c r="AC52" s="31"/>
      <c r="AD52" s="5" t="s">
        <v>35</v>
      </c>
      <c r="AE52" s="5" t="s">
        <v>36</v>
      </c>
      <c r="AF52" s="5" t="s">
        <v>37</v>
      </c>
      <c r="AG52" s="5" t="s">
        <v>38</v>
      </c>
      <c r="AH52" s="5" t="s">
        <v>39</v>
      </c>
      <c r="AI52" s="32"/>
      <c r="AJ52" s="3"/>
      <c r="AK52" s="1" t="s">
        <v>56</v>
      </c>
    </row>
    <row r="53" spans="1:37" x14ac:dyDescent="0.2">
      <c r="A53" s="29"/>
      <c r="B53" s="3">
        <v>0</v>
      </c>
      <c r="C53" s="3">
        <v>0</v>
      </c>
      <c r="D53" s="3">
        <v>0</v>
      </c>
      <c r="E53" s="3">
        <v>0</v>
      </c>
      <c r="F53" s="10">
        <v>1</v>
      </c>
      <c r="G53" s="6" t="s">
        <v>13</v>
      </c>
      <c r="H53" s="3"/>
      <c r="I53" s="3">
        <v>0</v>
      </c>
      <c r="J53" s="3">
        <v>0</v>
      </c>
      <c r="K53" s="3">
        <v>0</v>
      </c>
      <c r="L53" s="3">
        <v>0</v>
      </c>
      <c r="M53" s="10">
        <v>1</v>
      </c>
      <c r="N53" s="6" t="s">
        <v>13</v>
      </c>
      <c r="O53" s="3"/>
      <c r="P53" s="3">
        <v>0</v>
      </c>
      <c r="Q53" s="3">
        <v>0</v>
      </c>
      <c r="R53" s="3">
        <v>0</v>
      </c>
      <c r="S53" s="3">
        <v>0</v>
      </c>
      <c r="T53" s="10">
        <v>1</v>
      </c>
      <c r="U53" s="6" t="s">
        <v>13</v>
      </c>
      <c r="V53" s="3"/>
      <c r="W53" s="12">
        <v>0</v>
      </c>
      <c r="X53" s="12">
        <v>0</v>
      </c>
      <c r="Y53" s="12">
        <v>0</v>
      </c>
      <c r="Z53" s="12">
        <v>0</v>
      </c>
      <c r="AA53" s="13">
        <v>1</v>
      </c>
      <c r="AB53" s="12" t="s">
        <v>13</v>
      </c>
      <c r="AC53" s="3"/>
      <c r="AD53" s="11">
        <v>2</v>
      </c>
      <c r="AE53" s="11">
        <v>2</v>
      </c>
      <c r="AF53" s="11">
        <v>2</v>
      </c>
      <c r="AG53" s="11">
        <v>2</v>
      </c>
      <c r="AH53" s="11">
        <v>2</v>
      </c>
      <c r="AI53" s="6" t="s">
        <v>13</v>
      </c>
      <c r="AJ53" s="3"/>
      <c r="AK53" s="3" t="s">
        <v>57</v>
      </c>
    </row>
    <row r="54" spans="1:37" x14ac:dyDescent="0.2">
      <c r="A54" s="29"/>
      <c r="B54" s="3">
        <v>0</v>
      </c>
      <c r="C54" s="3">
        <v>0</v>
      </c>
      <c r="D54" s="10">
        <v>1</v>
      </c>
      <c r="E54" s="11">
        <v>2</v>
      </c>
      <c r="F54" s="16">
        <v>3</v>
      </c>
      <c r="G54" s="6" t="s">
        <v>15</v>
      </c>
      <c r="H54" s="3"/>
      <c r="I54" s="3">
        <v>0</v>
      </c>
      <c r="J54" s="3">
        <v>0</v>
      </c>
      <c r="K54" s="10">
        <v>1</v>
      </c>
      <c r="L54" s="10">
        <v>1</v>
      </c>
      <c r="M54" s="11">
        <v>2</v>
      </c>
      <c r="N54" s="6" t="s">
        <v>15</v>
      </c>
      <c r="O54" s="3"/>
      <c r="P54" s="3">
        <v>0</v>
      </c>
      <c r="Q54" s="3">
        <v>0</v>
      </c>
      <c r="R54" s="10">
        <v>1</v>
      </c>
      <c r="S54" s="10">
        <v>1</v>
      </c>
      <c r="T54" s="11">
        <v>2</v>
      </c>
      <c r="U54" s="6" t="s">
        <v>15</v>
      </c>
      <c r="V54" s="3"/>
      <c r="W54" s="3">
        <v>0</v>
      </c>
      <c r="X54" s="3">
        <v>0</v>
      </c>
      <c r="Y54" s="10">
        <v>1</v>
      </c>
      <c r="Z54" s="10">
        <v>1</v>
      </c>
      <c r="AA54" s="11">
        <v>2</v>
      </c>
      <c r="AB54" s="6" t="s">
        <v>15</v>
      </c>
      <c r="AC54" s="3"/>
      <c r="AD54" s="11">
        <v>2</v>
      </c>
      <c r="AE54" s="11">
        <v>2</v>
      </c>
      <c r="AF54" s="11">
        <v>2</v>
      </c>
      <c r="AG54" s="11">
        <v>2</v>
      </c>
      <c r="AH54" s="11">
        <v>2</v>
      </c>
      <c r="AI54" s="6" t="s">
        <v>15</v>
      </c>
      <c r="AJ54" s="3"/>
      <c r="AK54" s="3"/>
    </row>
    <row r="55" spans="1:37" x14ac:dyDescent="0.2">
      <c r="A55" s="29"/>
      <c r="B55" s="3">
        <v>0</v>
      </c>
      <c r="C55" s="10">
        <v>1</v>
      </c>
      <c r="D55" s="11">
        <v>2</v>
      </c>
      <c r="E55" s="11">
        <v>2</v>
      </c>
      <c r="F55" s="16">
        <v>3</v>
      </c>
      <c r="G55" s="6" t="s">
        <v>16</v>
      </c>
      <c r="H55" s="3"/>
      <c r="I55" s="3">
        <v>0</v>
      </c>
      <c r="J55" s="10">
        <v>1</v>
      </c>
      <c r="K55" s="11">
        <v>2</v>
      </c>
      <c r="L55" s="11">
        <v>2</v>
      </c>
      <c r="M55" s="16">
        <v>3</v>
      </c>
      <c r="N55" s="6" t="s">
        <v>16</v>
      </c>
      <c r="O55" s="3"/>
      <c r="P55" s="3">
        <v>0</v>
      </c>
      <c r="Q55" s="10">
        <v>1</v>
      </c>
      <c r="R55" s="11">
        <v>2</v>
      </c>
      <c r="S55" s="11">
        <v>2</v>
      </c>
      <c r="T55" s="16">
        <v>3</v>
      </c>
      <c r="U55" s="6" t="s">
        <v>16</v>
      </c>
      <c r="V55" s="3"/>
      <c r="W55" s="12">
        <v>0</v>
      </c>
      <c r="X55" s="13">
        <v>1</v>
      </c>
      <c r="Y55" s="15">
        <v>2</v>
      </c>
      <c r="Z55" s="15">
        <v>2</v>
      </c>
      <c r="AA55" s="18">
        <v>3</v>
      </c>
      <c r="AB55" s="12" t="s">
        <v>16</v>
      </c>
      <c r="AC55" s="3"/>
      <c r="AD55" s="11">
        <v>2</v>
      </c>
      <c r="AE55" s="11">
        <v>2</v>
      </c>
      <c r="AF55" s="11">
        <v>2</v>
      </c>
      <c r="AG55" s="11">
        <v>2</v>
      </c>
      <c r="AH55" s="11">
        <v>2</v>
      </c>
      <c r="AI55" s="6" t="s">
        <v>16</v>
      </c>
      <c r="AJ55" s="3"/>
      <c r="AK55" s="3" t="s">
        <v>58</v>
      </c>
    </row>
    <row r="56" spans="1:37" x14ac:dyDescent="0.2">
      <c r="A56" s="29"/>
      <c r="B56" s="10">
        <v>1</v>
      </c>
      <c r="C56" s="11">
        <v>2</v>
      </c>
      <c r="D56" s="11">
        <v>2</v>
      </c>
      <c r="E56" s="11">
        <v>2</v>
      </c>
      <c r="F56" s="16">
        <v>3</v>
      </c>
      <c r="G56" s="6" t="s">
        <v>18</v>
      </c>
      <c r="H56" s="3"/>
      <c r="I56" s="10">
        <v>1</v>
      </c>
      <c r="J56" s="11">
        <v>2</v>
      </c>
      <c r="K56" s="11">
        <v>2</v>
      </c>
      <c r="L56" s="11">
        <v>2</v>
      </c>
      <c r="M56" s="16">
        <v>3</v>
      </c>
      <c r="N56" s="6" t="s">
        <v>18</v>
      </c>
      <c r="O56" s="3"/>
      <c r="P56" s="10">
        <v>1</v>
      </c>
      <c r="Q56" s="11">
        <v>2</v>
      </c>
      <c r="R56" s="11">
        <v>2</v>
      </c>
      <c r="S56" s="11">
        <v>2</v>
      </c>
      <c r="T56" s="16">
        <v>3</v>
      </c>
      <c r="U56" s="6" t="s">
        <v>18</v>
      </c>
      <c r="V56" s="3"/>
      <c r="W56" s="10">
        <v>1</v>
      </c>
      <c r="X56" s="11">
        <v>2</v>
      </c>
      <c r="Y56" s="11">
        <v>2</v>
      </c>
      <c r="Z56" s="11">
        <v>2</v>
      </c>
      <c r="AA56" s="16">
        <v>3</v>
      </c>
      <c r="AB56" s="6" t="s">
        <v>18</v>
      </c>
      <c r="AC56" s="3"/>
      <c r="AD56" s="11">
        <v>2</v>
      </c>
      <c r="AE56" s="11">
        <v>2</v>
      </c>
      <c r="AF56" s="11">
        <v>2</v>
      </c>
      <c r="AG56" s="11">
        <v>2</v>
      </c>
      <c r="AH56" s="11">
        <v>2</v>
      </c>
      <c r="AI56" s="6" t="s">
        <v>18</v>
      </c>
      <c r="AJ56" s="3"/>
      <c r="AK56" s="3" t="s">
        <v>59</v>
      </c>
    </row>
    <row r="57" spans="1:37" x14ac:dyDescent="0.2">
      <c r="A57" s="29"/>
      <c r="B57" s="10">
        <v>1</v>
      </c>
      <c r="C57" s="11">
        <v>2</v>
      </c>
      <c r="D57" s="16">
        <v>3</v>
      </c>
      <c r="E57" s="16">
        <v>3</v>
      </c>
      <c r="F57" s="16">
        <v>3</v>
      </c>
      <c r="G57" s="6" t="s">
        <v>20</v>
      </c>
      <c r="H57" s="3"/>
      <c r="I57" s="10">
        <v>1</v>
      </c>
      <c r="J57" s="11">
        <v>2</v>
      </c>
      <c r="K57" s="16">
        <v>3</v>
      </c>
      <c r="L57" s="16">
        <v>3</v>
      </c>
      <c r="M57" s="16">
        <v>3</v>
      </c>
      <c r="N57" s="6" t="s">
        <v>20</v>
      </c>
      <c r="O57" s="3"/>
      <c r="P57" s="10">
        <v>1</v>
      </c>
      <c r="Q57" s="11">
        <v>2</v>
      </c>
      <c r="R57" s="16">
        <v>3</v>
      </c>
      <c r="S57" s="16">
        <v>3</v>
      </c>
      <c r="T57" s="16">
        <v>3</v>
      </c>
      <c r="U57" s="6" t="s">
        <v>20</v>
      </c>
      <c r="V57" s="3"/>
      <c r="W57" s="10">
        <v>1</v>
      </c>
      <c r="X57" s="11">
        <v>2</v>
      </c>
      <c r="Y57" s="16">
        <v>3</v>
      </c>
      <c r="Z57" s="16">
        <v>3</v>
      </c>
      <c r="AA57" s="16">
        <v>3</v>
      </c>
      <c r="AB57" s="6" t="s">
        <v>20</v>
      </c>
      <c r="AC57" s="3"/>
      <c r="AD57" s="11">
        <v>2</v>
      </c>
      <c r="AE57" s="11">
        <v>2</v>
      </c>
      <c r="AF57" s="11">
        <v>2</v>
      </c>
      <c r="AG57" s="11">
        <v>2</v>
      </c>
      <c r="AH57" s="11">
        <v>2</v>
      </c>
      <c r="AI57" s="6" t="s">
        <v>20</v>
      </c>
      <c r="AJ57" s="3"/>
      <c r="AK57" s="3" t="s">
        <v>60</v>
      </c>
    </row>
    <row r="58" spans="1:37" x14ac:dyDescent="0.2">
      <c r="A58" s="29"/>
      <c r="B58" s="3">
        <v>0</v>
      </c>
      <c r="C58" s="3">
        <v>0</v>
      </c>
      <c r="D58" s="10">
        <v>1</v>
      </c>
      <c r="E58" s="11">
        <v>2</v>
      </c>
      <c r="F58" s="16">
        <v>3</v>
      </c>
      <c r="G58" s="6" t="s">
        <v>21</v>
      </c>
      <c r="H58" s="3"/>
      <c r="I58" s="11">
        <v>2</v>
      </c>
      <c r="J58" s="16">
        <v>3</v>
      </c>
      <c r="K58" s="16">
        <v>3</v>
      </c>
      <c r="L58" s="16">
        <v>3</v>
      </c>
      <c r="M58" s="16">
        <v>3</v>
      </c>
      <c r="N58" s="6" t="s">
        <v>21</v>
      </c>
      <c r="O58" s="3"/>
      <c r="P58" s="11">
        <v>2</v>
      </c>
      <c r="Q58" s="16">
        <v>3</v>
      </c>
      <c r="R58" s="16">
        <v>3</v>
      </c>
      <c r="S58" s="16">
        <v>3</v>
      </c>
      <c r="T58" s="16">
        <v>3</v>
      </c>
      <c r="U58" s="6" t="s">
        <v>21</v>
      </c>
      <c r="V58" s="3"/>
      <c r="W58" s="15">
        <v>2</v>
      </c>
      <c r="X58" s="18">
        <v>3</v>
      </c>
      <c r="Y58" s="18">
        <v>3</v>
      </c>
      <c r="Z58" s="18">
        <v>3</v>
      </c>
      <c r="AA58" s="18">
        <v>3</v>
      </c>
      <c r="AB58" s="25" t="s">
        <v>21</v>
      </c>
      <c r="AC58" s="3"/>
      <c r="AD58" s="11">
        <v>2</v>
      </c>
      <c r="AE58" s="11">
        <v>2</v>
      </c>
      <c r="AF58" s="11">
        <v>2</v>
      </c>
      <c r="AG58" s="11">
        <v>2</v>
      </c>
      <c r="AH58" s="11">
        <v>2</v>
      </c>
      <c r="AI58" s="6" t="s">
        <v>21</v>
      </c>
      <c r="AJ58" s="3"/>
      <c r="AK58" s="3" t="s">
        <v>61</v>
      </c>
    </row>
    <row r="59" spans="1:37" x14ac:dyDescent="0.2">
      <c r="A59" s="29"/>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row>
    <row r="60" spans="1:37" x14ac:dyDescent="0.2">
      <c r="A60" s="29"/>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row>
    <row r="61" spans="1:37" x14ac:dyDescent="0.2">
      <c r="A61" s="29"/>
      <c r="B61" s="1">
        <v>0</v>
      </c>
      <c r="C61" s="1">
        <v>1</v>
      </c>
      <c r="D61" s="1">
        <v>2</v>
      </c>
      <c r="E61" s="1">
        <v>3</v>
      </c>
      <c r="F61" s="8"/>
      <c r="G61" s="8"/>
      <c r="H61" s="8"/>
      <c r="I61" s="1">
        <v>0</v>
      </c>
      <c r="J61" s="1">
        <v>1</v>
      </c>
      <c r="K61" s="1">
        <v>2</v>
      </c>
      <c r="L61" s="1">
        <v>3</v>
      </c>
      <c r="M61" s="8"/>
      <c r="N61" s="8"/>
      <c r="O61" s="8"/>
      <c r="P61" s="1">
        <v>0</v>
      </c>
      <c r="Q61" s="1">
        <v>1</v>
      </c>
      <c r="R61" s="1">
        <v>2</v>
      </c>
      <c r="S61" s="1">
        <v>3</v>
      </c>
      <c r="T61" s="8"/>
      <c r="U61" s="8"/>
      <c r="V61" s="8"/>
      <c r="W61" s="1">
        <v>0</v>
      </c>
      <c r="X61" s="1">
        <v>1</v>
      </c>
      <c r="Y61" s="1">
        <v>2</v>
      </c>
      <c r="Z61" s="1">
        <v>3</v>
      </c>
      <c r="AA61" s="8"/>
      <c r="AB61" s="8"/>
      <c r="AC61" s="8"/>
      <c r="AD61" s="26">
        <v>0</v>
      </c>
      <c r="AE61" s="26">
        <v>1</v>
      </c>
      <c r="AF61" s="1">
        <v>2</v>
      </c>
      <c r="AG61" s="26">
        <v>3</v>
      </c>
      <c r="AH61" s="3"/>
      <c r="AI61" s="3"/>
      <c r="AJ61" s="3"/>
      <c r="AK61" s="1" t="s">
        <v>62</v>
      </c>
    </row>
    <row r="62" spans="1:37" x14ac:dyDescent="0.2">
      <c r="A62" s="29"/>
      <c r="B62" s="3">
        <v>15</v>
      </c>
      <c r="C62" s="3">
        <v>15</v>
      </c>
      <c r="D62" s="3">
        <v>10</v>
      </c>
      <c r="E62" s="3">
        <v>20</v>
      </c>
      <c r="F62" s="6" t="s">
        <v>63</v>
      </c>
      <c r="G62" s="3"/>
      <c r="H62" s="3"/>
      <c r="I62" s="3">
        <v>15</v>
      </c>
      <c r="J62" s="3">
        <v>15</v>
      </c>
      <c r="K62" s="3">
        <v>10</v>
      </c>
      <c r="L62" s="7">
        <v>10</v>
      </c>
      <c r="M62" s="6" t="s">
        <v>63</v>
      </c>
      <c r="N62" s="3"/>
      <c r="O62" s="3"/>
      <c r="P62" s="3">
        <v>15</v>
      </c>
      <c r="Q62" s="3">
        <v>15</v>
      </c>
      <c r="R62" s="27">
        <v>10</v>
      </c>
      <c r="S62" s="7">
        <v>5</v>
      </c>
      <c r="T62" s="6" t="s">
        <v>63</v>
      </c>
      <c r="U62" s="3"/>
      <c r="V62" s="3"/>
      <c r="W62" s="3">
        <v>15</v>
      </c>
      <c r="X62" s="3">
        <v>15</v>
      </c>
      <c r="Y62" s="27">
        <v>10</v>
      </c>
      <c r="Z62" s="7">
        <v>5</v>
      </c>
      <c r="AA62" s="6" t="s">
        <v>63</v>
      </c>
      <c r="AB62" s="3"/>
      <c r="AC62" s="3"/>
      <c r="AD62" s="12">
        <v>15</v>
      </c>
      <c r="AE62" s="12">
        <v>15</v>
      </c>
      <c r="AF62" s="27">
        <v>10</v>
      </c>
      <c r="AG62" s="12">
        <v>20</v>
      </c>
      <c r="AH62" s="6" t="s">
        <v>63</v>
      </c>
      <c r="AI62" s="6"/>
      <c r="AJ62" s="3"/>
      <c r="AK62" s="3" t="s">
        <v>64</v>
      </c>
    </row>
    <row r="63" spans="1:37" x14ac:dyDescent="0.2">
      <c r="A63" s="29"/>
      <c r="B63" s="3">
        <v>55</v>
      </c>
      <c r="C63" s="3">
        <v>50</v>
      </c>
      <c r="D63" s="3">
        <v>15</v>
      </c>
      <c r="E63" s="3">
        <v>0</v>
      </c>
      <c r="F63" s="6" t="s">
        <v>65</v>
      </c>
      <c r="G63" s="3"/>
      <c r="H63" s="3"/>
      <c r="I63" s="7">
        <v>60</v>
      </c>
      <c r="J63" s="3">
        <v>50</v>
      </c>
      <c r="K63" s="7">
        <v>10</v>
      </c>
      <c r="L63" s="3">
        <v>0</v>
      </c>
      <c r="M63" s="6" t="s">
        <v>65</v>
      </c>
      <c r="N63" s="3"/>
      <c r="O63" s="3"/>
      <c r="P63" s="7">
        <v>60</v>
      </c>
      <c r="Q63" s="3">
        <v>50</v>
      </c>
      <c r="R63" s="7">
        <v>10</v>
      </c>
      <c r="S63" s="3">
        <v>0</v>
      </c>
      <c r="T63" s="6" t="s">
        <v>65</v>
      </c>
      <c r="U63" s="3"/>
      <c r="V63" s="3"/>
      <c r="W63" s="7">
        <v>60</v>
      </c>
      <c r="X63" s="3">
        <v>50</v>
      </c>
      <c r="Y63" s="7">
        <v>10</v>
      </c>
      <c r="Z63" s="3">
        <v>0</v>
      </c>
      <c r="AA63" s="6" t="s">
        <v>65</v>
      </c>
      <c r="AB63" s="3"/>
      <c r="AC63" s="3"/>
      <c r="AD63" s="12">
        <v>55</v>
      </c>
      <c r="AE63" s="12">
        <v>50</v>
      </c>
      <c r="AF63" s="7">
        <v>10</v>
      </c>
      <c r="AG63" s="12">
        <v>0</v>
      </c>
      <c r="AH63" s="6" t="s">
        <v>65</v>
      </c>
      <c r="AI63" s="6"/>
      <c r="AJ63" s="3"/>
      <c r="AK63" s="3" t="s">
        <v>66</v>
      </c>
    </row>
    <row r="64" spans="1:37" x14ac:dyDescent="0.2">
      <c r="A64" s="29"/>
      <c r="B64" s="3">
        <v>25</v>
      </c>
      <c r="C64" s="3">
        <v>25</v>
      </c>
      <c r="D64" s="3">
        <v>10</v>
      </c>
      <c r="E64" s="3">
        <v>70</v>
      </c>
      <c r="F64" s="6" t="s">
        <v>67</v>
      </c>
      <c r="G64" s="3"/>
      <c r="H64" s="3"/>
      <c r="I64" s="7">
        <v>20</v>
      </c>
      <c r="J64" s="7">
        <v>20</v>
      </c>
      <c r="K64" s="7">
        <v>15</v>
      </c>
      <c r="L64" s="7">
        <v>80</v>
      </c>
      <c r="M64" s="6" t="s">
        <v>67</v>
      </c>
      <c r="N64" s="3"/>
      <c r="O64" s="3"/>
      <c r="P64" s="7">
        <v>20</v>
      </c>
      <c r="Q64" s="7">
        <v>20</v>
      </c>
      <c r="R64" s="3">
        <v>10</v>
      </c>
      <c r="S64" s="7">
        <v>80</v>
      </c>
      <c r="T64" s="6" t="s">
        <v>67</v>
      </c>
      <c r="U64" s="3"/>
      <c r="V64" s="3"/>
      <c r="W64" s="7">
        <v>20</v>
      </c>
      <c r="X64" s="7">
        <v>20</v>
      </c>
      <c r="Y64" s="3">
        <v>10</v>
      </c>
      <c r="Z64" s="7">
        <v>80</v>
      </c>
      <c r="AA64" s="6" t="s">
        <v>67</v>
      </c>
      <c r="AB64" s="3"/>
      <c r="AC64" s="3"/>
      <c r="AD64" s="12">
        <v>25</v>
      </c>
      <c r="AE64" s="12">
        <v>25</v>
      </c>
      <c r="AF64" s="3">
        <v>10</v>
      </c>
      <c r="AG64" s="12">
        <v>70</v>
      </c>
      <c r="AH64" s="6" t="s">
        <v>67</v>
      </c>
      <c r="AI64" s="6"/>
      <c r="AJ64" s="3"/>
      <c r="AK64" s="3" t="s">
        <v>68</v>
      </c>
    </row>
    <row r="65" spans="1:37" x14ac:dyDescent="0.2">
      <c r="A65" s="29"/>
      <c r="B65" s="3">
        <v>5</v>
      </c>
      <c r="C65" s="3">
        <v>10</v>
      </c>
      <c r="D65" s="3">
        <v>10</v>
      </c>
      <c r="E65" s="3">
        <v>0</v>
      </c>
      <c r="F65" s="6" t="s">
        <v>69</v>
      </c>
      <c r="G65" s="3"/>
      <c r="H65" s="3"/>
      <c r="I65" s="3">
        <v>5</v>
      </c>
      <c r="J65" s="3">
        <v>10</v>
      </c>
      <c r="K65" s="3">
        <v>10</v>
      </c>
      <c r="L65" s="3">
        <v>0</v>
      </c>
      <c r="M65" s="6" t="s">
        <v>69</v>
      </c>
      <c r="N65" s="3"/>
      <c r="O65" s="3"/>
      <c r="P65" s="3">
        <v>5</v>
      </c>
      <c r="Q65" s="7">
        <v>12</v>
      </c>
      <c r="R65" s="7">
        <v>12</v>
      </c>
      <c r="S65" s="3">
        <v>0</v>
      </c>
      <c r="T65" s="6" t="s">
        <v>69</v>
      </c>
      <c r="U65" s="3"/>
      <c r="V65" s="3"/>
      <c r="W65" s="3">
        <v>5</v>
      </c>
      <c r="X65" s="7">
        <v>12</v>
      </c>
      <c r="Y65" s="7">
        <v>12</v>
      </c>
      <c r="Z65" s="3">
        <v>0</v>
      </c>
      <c r="AA65" s="6" t="s">
        <v>69</v>
      </c>
      <c r="AB65" s="3"/>
      <c r="AC65" s="3"/>
      <c r="AD65" s="12">
        <v>5</v>
      </c>
      <c r="AE65" s="12">
        <v>10</v>
      </c>
      <c r="AF65" s="7">
        <v>12</v>
      </c>
      <c r="AG65" s="12">
        <v>0</v>
      </c>
      <c r="AH65" s="6" t="s">
        <v>69</v>
      </c>
      <c r="AI65" s="6"/>
      <c r="AJ65" s="3"/>
      <c r="AK65" s="3"/>
    </row>
    <row r="66" spans="1:37" x14ac:dyDescent="0.2">
      <c r="A66" s="29"/>
      <c r="B66" s="3">
        <v>0</v>
      </c>
      <c r="C66" s="3">
        <v>5</v>
      </c>
      <c r="D66" s="3">
        <v>10</v>
      </c>
      <c r="E66" s="3">
        <v>8</v>
      </c>
      <c r="F66" s="6" t="s">
        <v>70</v>
      </c>
      <c r="G66" s="3"/>
      <c r="H66" s="3"/>
      <c r="I66" s="3">
        <v>0</v>
      </c>
      <c r="J66" s="3">
        <v>5</v>
      </c>
      <c r="K66" s="3">
        <v>10</v>
      </c>
      <c r="L66" s="3">
        <v>8</v>
      </c>
      <c r="M66" s="6" t="s">
        <v>70</v>
      </c>
      <c r="N66" s="3"/>
      <c r="O66" s="3"/>
      <c r="P66" s="3">
        <v>0</v>
      </c>
      <c r="Q66" s="7">
        <v>0</v>
      </c>
      <c r="R66" s="7">
        <v>12</v>
      </c>
      <c r="S66" s="7">
        <v>12</v>
      </c>
      <c r="T66" s="6" t="s">
        <v>70</v>
      </c>
      <c r="U66" s="3"/>
      <c r="V66" s="3"/>
      <c r="W66" s="3">
        <v>0</v>
      </c>
      <c r="X66" s="7">
        <v>0</v>
      </c>
      <c r="Y66" s="7">
        <v>12</v>
      </c>
      <c r="Z66" s="7">
        <v>12</v>
      </c>
      <c r="AA66" s="6" t="s">
        <v>70</v>
      </c>
      <c r="AB66" s="3"/>
      <c r="AC66" s="3"/>
      <c r="AD66" s="12">
        <v>0</v>
      </c>
      <c r="AE66" s="12">
        <v>5</v>
      </c>
      <c r="AF66" s="7">
        <v>12</v>
      </c>
      <c r="AG66" s="12">
        <v>8</v>
      </c>
      <c r="AH66" s="6" t="s">
        <v>70</v>
      </c>
      <c r="AI66" s="6"/>
      <c r="AJ66" s="3"/>
      <c r="AK66" s="3"/>
    </row>
    <row r="67" spans="1:37" x14ac:dyDescent="0.2">
      <c r="A67" s="29"/>
      <c r="B67" s="3">
        <v>0</v>
      </c>
      <c r="C67" s="3">
        <v>0</v>
      </c>
      <c r="D67" s="3">
        <v>10</v>
      </c>
      <c r="E67" s="3">
        <v>2</v>
      </c>
      <c r="F67" s="6" t="s">
        <v>71</v>
      </c>
      <c r="G67" s="3"/>
      <c r="H67" s="3"/>
      <c r="I67" s="3">
        <v>0</v>
      </c>
      <c r="J67" s="3">
        <v>0</v>
      </c>
      <c r="K67" s="3">
        <v>10</v>
      </c>
      <c r="L67" s="3">
        <v>2</v>
      </c>
      <c r="M67" s="6" t="s">
        <v>71</v>
      </c>
      <c r="N67" s="3"/>
      <c r="O67" s="3"/>
      <c r="P67" s="3">
        <v>0</v>
      </c>
      <c r="Q67" s="3">
        <v>0</v>
      </c>
      <c r="R67" s="7">
        <v>11</v>
      </c>
      <c r="S67" s="7">
        <v>3</v>
      </c>
      <c r="T67" s="6" t="s">
        <v>71</v>
      </c>
      <c r="U67" s="3"/>
      <c r="V67" s="3"/>
      <c r="W67" s="3">
        <v>0</v>
      </c>
      <c r="X67" s="3">
        <v>0</v>
      </c>
      <c r="Y67" s="7">
        <v>11</v>
      </c>
      <c r="Z67" s="7">
        <v>3</v>
      </c>
      <c r="AA67" s="6" t="s">
        <v>71</v>
      </c>
      <c r="AB67" s="3"/>
      <c r="AC67" s="3"/>
      <c r="AD67" s="12">
        <v>0</v>
      </c>
      <c r="AE67" s="12">
        <v>0</v>
      </c>
      <c r="AF67" s="7">
        <v>11</v>
      </c>
      <c r="AG67" s="12">
        <v>2</v>
      </c>
      <c r="AH67" s="6" t="s">
        <v>71</v>
      </c>
      <c r="AI67" s="6"/>
      <c r="AJ67" s="3"/>
      <c r="AK67" s="3"/>
    </row>
    <row r="68" spans="1:37" x14ac:dyDescent="0.2">
      <c r="A68" s="29"/>
      <c r="B68" s="3">
        <v>0</v>
      </c>
      <c r="C68" s="3">
        <v>0</v>
      </c>
      <c r="D68" s="3">
        <v>11</v>
      </c>
      <c r="E68" s="3">
        <v>0</v>
      </c>
      <c r="F68" s="6" t="s">
        <v>72</v>
      </c>
      <c r="G68" s="3"/>
      <c r="H68" s="3"/>
      <c r="I68" s="3">
        <v>0</v>
      </c>
      <c r="J68" s="3">
        <v>0</v>
      </c>
      <c r="K68" s="3">
        <v>11</v>
      </c>
      <c r="L68" s="3">
        <v>0</v>
      </c>
      <c r="M68" s="6" t="s">
        <v>72</v>
      </c>
      <c r="N68" s="3"/>
      <c r="O68" s="3"/>
      <c r="P68" s="3">
        <v>0</v>
      </c>
      <c r="Q68" s="3">
        <v>0</v>
      </c>
      <c r="R68" s="3">
        <v>11</v>
      </c>
      <c r="S68" s="3">
        <v>0</v>
      </c>
      <c r="T68" s="6" t="s">
        <v>72</v>
      </c>
      <c r="U68" s="3"/>
      <c r="V68" s="3"/>
      <c r="W68" s="3">
        <v>0</v>
      </c>
      <c r="X68" s="3">
        <v>0</v>
      </c>
      <c r="Y68" s="3">
        <v>11</v>
      </c>
      <c r="Z68" s="3">
        <v>0</v>
      </c>
      <c r="AA68" s="6" t="s">
        <v>72</v>
      </c>
      <c r="AB68" s="3"/>
      <c r="AC68" s="3"/>
      <c r="AD68" s="12">
        <v>0</v>
      </c>
      <c r="AE68" s="12">
        <v>0</v>
      </c>
      <c r="AF68" s="3">
        <v>11</v>
      </c>
      <c r="AG68" s="12">
        <v>0</v>
      </c>
      <c r="AH68" s="6" t="s">
        <v>72</v>
      </c>
      <c r="AI68" s="6"/>
      <c r="AJ68" s="3"/>
      <c r="AK68" s="3"/>
    </row>
    <row r="69" spans="1:37" x14ac:dyDescent="0.2">
      <c r="A69" s="29"/>
      <c r="B69" s="3">
        <v>0</v>
      </c>
      <c r="C69" s="3">
        <v>0</v>
      </c>
      <c r="D69" s="3">
        <v>11</v>
      </c>
      <c r="E69" s="3">
        <v>0</v>
      </c>
      <c r="F69" s="6" t="s">
        <v>73</v>
      </c>
      <c r="G69" s="3"/>
      <c r="H69" s="3"/>
      <c r="I69" s="3">
        <v>0</v>
      </c>
      <c r="J69" s="3">
        <v>0</v>
      </c>
      <c r="K69" s="3">
        <v>11</v>
      </c>
      <c r="L69" s="3">
        <v>0</v>
      </c>
      <c r="M69" s="6" t="s">
        <v>73</v>
      </c>
      <c r="N69" s="3"/>
      <c r="O69" s="3"/>
      <c r="P69" s="3">
        <v>0</v>
      </c>
      <c r="Q69" s="7">
        <v>3</v>
      </c>
      <c r="R69" s="3">
        <v>11</v>
      </c>
      <c r="S69" s="3">
        <v>0</v>
      </c>
      <c r="T69" s="6" t="s">
        <v>73</v>
      </c>
      <c r="U69" s="3"/>
      <c r="V69" s="3"/>
      <c r="W69" s="3">
        <v>0</v>
      </c>
      <c r="X69" s="7">
        <v>3</v>
      </c>
      <c r="Y69" s="3">
        <v>11</v>
      </c>
      <c r="Z69" s="3">
        <v>0</v>
      </c>
      <c r="AA69" s="6" t="s">
        <v>73</v>
      </c>
      <c r="AB69" s="3"/>
      <c r="AC69" s="3"/>
      <c r="AD69" s="12">
        <v>0</v>
      </c>
      <c r="AE69" s="12">
        <v>0</v>
      </c>
      <c r="AF69" s="3">
        <v>11</v>
      </c>
      <c r="AG69" s="12">
        <v>0</v>
      </c>
      <c r="AH69" s="6" t="s">
        <v>73</v>
      </c>
      <c r="AI69" s="6"/>
      <c r="AJ69" s="3"/>
      <c r="AK69" s="3"/>
    </row>
    <row r="70" spans="1:37" x14ac:dyDescent="0.2">
      <c r="A70" s="29"/>
      <c r="B70" s="3">
        <v>0</v>
      </c>
      <c r="C70" s="3">
        <v>0</v>
      </c>
      <c r="D70" s="3">
        <v>11</v>
      </c>
      <c r="E70" s="3">
        <v>0</v>
      </c>
      <c r="F70" s="6" t="s">
        <v>74</v>
      </c>
      <c r="G70" s="3"/>
      <c r="H70" s="3"/>
      <c r="I70" s="3">
        <v>0</v>
      </c>
      <c r="J70" s="3">
        <v>0</v>
      </c>
      <c r="K70" s="3">
        <v>11</v>
      </c>
      <c r="L70" s="3">
        <v>0</v>
      </c>
      <c r="M70" s="6" t="s">
        <v>74</v>
      </c>
      <c r="N70" s="3"/>
      <c r="O70" s="3"/>
      <c r="P70" s="3">
        <v>0</v>
      </c>
      <c r="Q70" s="3">
        <v>0</v>
      </c>
      <c r="R70" s="3">
        <v>11</v>
      </c>
      <c r="S70" s="3">
        <v>0</v>
      </c>
      <c r="T70" s="6" t="s">
        <v>74</v>
      </c>
      <c r="U70" s="3"/>
      <c r="V70" s="3"/>
      <c r="W70" s="3">
        <v>0</v>
      </c>
      <c r="X70" s="3">
        <v>0</v>
      </c>
      <c r="Y70" s="3">
        <v>11</v>
      </c>
      <c r="Z70" s="3">
        <v>0</v>
      </c>
      <c r="AA70" s="6" t="s">
        <v>74</v>
      </c>
      <c r="AB70" s="3"/>
      <c r="AC70" s="3"/>
      <c r="AD70" s="12">
        <v>0</v>
      </c>
      <c r="AE70" s="12">
        <v>0</v>
      </c>
      <c r="AF70" s="3">
        <v>11</v>
      </c>
      <c r="AG70" s="12">
        <v>0</v>
      </c>
      <c r="AH70" s="6" t="s">
        <v>74</v>
      </c>
      <c r="AI70" s="6"/>
      <c r="AJ70" s="3"/>
      <c r="AK70" s="3"/>
    </row>
    <row r="71" spans="1:37" x14ac:dyDescent="0.2">
      <c r="A71" s="29"/>
      <c r="B71" s="3">
        <v>0</v>
      </c>
      <c r="C71" s="3">
        <v>0</v>
      </c>
      <c r="D71" s="3">
        <v>2</v>
      </c>
      <c r="E71" s="3">
        <v>0</v>
      </c>
      <c r="F71" s="6" t="s">
        <v>75</v>
      </c>
      <c r="G71" s="3"/>
      <c r="H71" s="3"/>
      <c r="I71" s="3">
        <v>0</v>
      </c>
      <c r="J71" s="3">
        <v>0</v>
      </c>
      <c r="K71" s="3">
        <v>2</v>
      </c>
      <c r="L71" s="3">
        <v>0</v>
      </c>
      <c r="M71" s="6" t="s">
        <v>75</v>
      </c>
      <c r="N71" s="3"/>
      <c r="O71" s="3"/>
      <c r="P71" s="3">
        <v>0</v>
      </c>
      <c r="Q71" s="3">
        <v>0</v>
      </c>
      <c r="R71" s="3">
        <v>2</v>
      </c>
      <c r="S71" s="3">
        <v>0</v>
      </c>
      <c r="T71" s="6" t="s">
        <v>75</v>
      </c>
      <c r="U71" s="3"/>
      <c r="V71" s="3"/>
      <c r="W71" s="3">
        <v>0</v>
      </c>
      <c r="X71" s="3">
        <v>0</v>
      </c>
      <c r="Y71" s="3">
        <v>2</v>
      </c>
      <c r="Z71" s="3">
        <v>0</v>
      </c>
      <c r="AA71" s="6" t="s">
        <v>75</v>
      </c>
      <c r="AB71" s="3"/>
      <c r="AC71" s="3"/>
      <c r="AD71" s="12">
        <v>0</v>
      </c>
      <c r="AE71" s="12">
        <v>0</v>
      </c>
      <c r="AF71" s="3">
        <v>2</v>
      </c>
      <c r="AG71" s="12">
        <v>0</v>
      </c>
      <c r="AH71" s="6" t="s">
        <v>75</v>
      </c>
      <c r="AI71" s="6"/>
      <c r="AJ71" s="3"/>
      <c r="AK71" s="3"/>
    </row>
    <row r="72" spans="1:37" x14ac:dyDescent="0.2">
      <c r="A72" s="29"/>
      <c r="B72" s="3"/>
      <c r="C72" s="28">
        <f>SUM(C62:C71)</f>
        <v>105</v>
      </c>
      <c r="D72" s="3"/>
      <c r="E72" s="3"/>
      <c r="F72" s="3"/>
      <c r="G72" s="3"/>
      <c r="H72" s="3"/>
      <c r="I72" s="3"/>
      <c r="J72" s="33">
        <f>SUM(J62:J71)</f>
        <v>100</v>
      </c>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row>
    <row r="73" spans="1:37" x14ac:dyDescent="0.2">
      <c r="A73" s="29"/>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row>
    <row r="74" spans="1:37" x14ac:dyDescent="0.2">
      <c r="A74" s="29"/>
      <c r="B74" s="1">
        <v>0</v>
      </c>
      <c r="C74" s="1">
        <v>1</v>
      </c>
      <c r="D74" s="1">
        <v>2</v>
      </c>
      <c r="E74" s="1">
        <v>3</v>
      </c>
      <c r="F74" s="3"/>
      <c r="G74" s="3"/>
      <c r="H74" s="3"/>
      <c r="I74" s="1">
        <v>0</v>
      </c>
      <c r="J74" s="1">
        <v>1</v>
      </c>
      <c r="K74" s="1">
        <v>2</v>
      </c>
      <c r="L74" s="1">
        <v>3</v>
      </c>
      <c r="M74" s="3"/>
      <c r="N74" s="3"/>
      <c r="O74" s="3"/>
      <c r="P74" s="1">
        <v>0</v>
      </c>
      <c r="Q74" s="1">
        <v>1</v>
      </c>
      <c r="R74" s="1">
        <v>2</v>
      </c>
      <c r="S74" s="1">
        <v>3</v>
      </c>
      <c r="T74" s="3"/>
      <c r="U74" s="8"/>
      <c r="V74" s="3"/>
      <c r="W74" s="1">
        <v>0</v>
      </c>
      <c r="X74" s="1">
        <v>1</v>
      </c>
      <c r="Y74" s="1">
        <v>2</v>
      </c>
      <c r="Z74" s="1">
        <v>3</v>
      </c>
      <c r="AA74" s="3"/>
      <c r="AB74" s="3"/>
      <c r="AC74" s="3"/>
      <c r="AD74" s="26">
        <v>0</v>
      </c>
      <c r="AE74" s="26">
        <v>1</v>
      </c>
      <c r="AF74" s="1">
        <v>2</v>
      </c>
      <c r="AG74" s="26">
        <v>3</v>
      </c>
      <c r="AH74" s="3"/>
      <c r="AI74" s="3"/>
      <c r="AJ74" s="3"/>
      <c r="AK74" s="1" t="s">
        <v>76</v>
      </c>
    </row>
    <row r="75" spans="1:37" x14ac:dyDescent="0.2">
      <c r="A75" s="29"/>
      <c r="B75" s="3">
        <v>15</v>
      </c>
      <c r="C75" s="3">
        <v>5</v>
      </c>
      <c r="D75" s="3">
        <v>5</v>
      </c>
      <c r="E75" s="3">
        <v>20</v>
      </c>
      <c r="F75" s="6" t="s">
        <v>63</v>
      </c>
      <c r="G75" s="3"/>
      <c r="H75" s="3"/>
      <c r="I75" s="3">
        <v>15</v>
      </c>
      <c r="J75" s="3">
        <v>5</v>
      </c>
      <c r="K75" s="3">
        <v>5</v>
      </c>
      <c r="L75" s="7">
        <v>10</v>
      </c>
      <c r="M75" s="6" t="s">
        <v>63</v>
      </c>
      <c r="N75" s="3"/>
      <c r="O75" s="3"/>
      <c r="P75" s="3">
        <v>15</v>
      </c>
      <c r="Q75" s="7">
        <v>10</v>
      </c>
      <c r="R75" s="3">
        <v>5</v>
      </c>
      <c r="S75" s="7">
        <v>0</v>
      </c>
      <c r="T75" s="6" t="s">
        <v>63</v>
      </c>
      <c r="U75" s="3"/>
      <c r="V75" s="3"/>
      <c r="W75" s="3">
        <v>15</v>
      </c>
      <c r="X75" s="7">
        <v>10</v>
      </c>
      <c r="Y75" s="3">
        <v>5</v>
      </c>
      <c r="Z75" s="7">
        <v>0</v>
      </c>
      <c r="AA75" s="6" t="s">
        <v>63</v>
      </c>
      <c r="AB75" s="3"/>
      <c r="AC75" s="3"/>
      <c r="AD75" s="12">
        <v>15</v>
      </c>
      <c r="AE75" s="12">
        <v>5</v>
      </c>
      <c r="AF75" s="3">
        <v>5</v>
      </c>
      <c r="AG75" s="12">
        <v>20</v>
      </c>
      <c r="AH75" s="6" t="s">
        <v>63</v>
      </c>
      <c r="AI75" s="3"/>
      <c r="AJ75" s="3"/>
      <c r="AK75" s="3" t="s">
        <v>77</v>
      </c>
    </row>
    <row r="76" spans="1:37" x14ac:dyDescent="0.2">
      <c r="A76" s="29"/>
      <c r="B76" s="3">
        <v>40</v>
      </c>
      <c r="C76" s="3">
        <v>30</v>
      </c>
      <c r="D76" s="3">
        <v>8</v>
      </c>
      <c r="E76" s="3">
        <v>0</v>
      </c>
      <c r="F76" s="6" t="s">
        <v>65</v>
      </c>
      <c r="G76" s="3"/>
      <c r="H76" s="3"/>
      <c r="I76" s="3">
        <v>40</v>
      </c>
      <c r="J76" s="3">
        <v>30</v>
      </c>
      <c r="K76" s="7">
        <v>5</v>
      </c>
      <c r="L76" s="3">
        <v>0</v>
      </c>
      <c r="M76" s="6" t="s">
        <v>65</v>
      </c>
      <c r="N76" s="3"/>
      <c r="O76" s="3"/>
      <c r="P76" s="3">
        <v>40</v>
      </c>
      <c r="Q76" s="3">
        <v>30</v>
      </c>
      <c r="R76" s="7">
        <v>5</v>
      </c>
      <c r="S76" s="3">
        <v>0</v>
      </c>
      <c r="T76" s="6" t="s">
        <v>65</v>
      </c>
      <c r="U76" s="3"/>
      <c r="V76" s="3"/>
      <c r="W76" s="3">
        <v>40</v>
      </c>
      <c r="X76" s="3">
        <v>30</v>
      </c>
      <c r="Y76" s="7">
        <v>5</v>
      </c>
      <c r="Z76" s="3">
        <v>0</v>
      </c>
      <c r="AA76" s="6" t="s">
        <v>65</v>
      </c>
      <c r="AB76" s="3"/>
      <c r="AC76" s="3"/>
      <c r="AD76" s="12">
        <v>40</v>
      </c>
      <c r="AE76" s="12">
        <v>30</v>
      </c>
      <c r="AF76" s="7">
        <v>5</v>
      </c>
      <c r="AG76" s="12">
        <v>0</v>
      </c>
      <c r="AH76" s="6" t="s">
        <v>65</v>
      </c>
      <c r="AI76" s="3"/>
      <c r="AJ76" s="3"/>
      <c r="AK76" s="3" t="s">
        <v>66</v>
      </c>
    </row>
    <row r="77" spans="1:37" x14ac:dyDescent="0.2">
      <c r="A77" s="29"/>
      <c r="B77" s="3">
        <v>20</v>
      </c>
      <c r="C77" s="3">
        <v>20</v>
      </c>
      <c r="D77" s="3">
        <v>8</v>
      </c>
      <c r="E77" s="3">
        <v>50</v>
      </c>
      <c r="F77" s="6" t="s">
        <v>67</v>
      </c>
      <c r="G77" s="3"/>
      <c r="H77" s="3"/>
      <c r="I77" s="3">
        <v>20</v>
      </c>
      <c r="J77" s="3">
        <v>20</v>
      </c>
      <c r="K77" s="7">
        <v>10</v>
      </c>
      <c r="L77" s="7">
        <v>60</v>
      </c>
      <c r="M77" s="6" t="s">
        <v>67</v>
      </c>
      <c r="N77" s="3"/>
      <c r="O77" s="3"/>
      <c r="P77" s="3">
        <v>20</v>
      </c>
      <c r="Q77" s="3">
        <v>20</v>
      </c>
      <c r="R77" s="7">
        <v>5</v>
      </c>
      <c r="S77" s="7">
        <v>60</v>
      </c>
      <c r="T77" s="6" t="s">
        <v>67</v>
      </c>
      <c r="U77" s="3"/>
      <c r="V77" s="3"/>
      <c r="W77" s="3">
        <v>20</v>
      </c>
      <c r="X77" s="3">
        <v>20</v>
      </c>
      <c r="Y77" s="7">
        <v>10</v>
      </c>
      <c r="Z77" s="7">
        <v>60</v>
      </c>
      <c r="AA77" s="6" t="s">
        <v>67</v>
      </c>
      <c r="AB77" s="3"/>
      <c r="AC77" s="3"/>
      <c r="AD77" s="12">
        <v>20</v>
      </c>
      <c r="AE77" s="12">
        <v>20</v>
      </c>
      <c r="AF77" s="7">
        <v>10</v>
      </c>
      <c r="AG77" s="12">
        <v>50</v>
      </c>
      <c r="AH77" s="6" t="s">
        <v>67</v>
      </c>
      <c r="AI77" s="3"/>
      <c r="AJ77" s="3"/>
      <c r="AK77" s="3" t="s">
        <v>68</v>
      </c>
    </row>
    <row r="78" spans="1:37" x14ac:dyDescent="0.2">
      <c r="A78" s="29"/>
      <c r="B78" s="3">
        <v>25</v>
      </c>
      <c r="C78" s="3">
        <v>25</v>
      </c>
      <c r="D78" s="3">
        <v>13</v>
      </c>
      <c r="E78" s="3">
        <v>0</v>
      </c>
      <c r="F78" s="6" t="s">
        <v>69</v>
      </c>
      <c r="G78" s="3"/>
      <c r="H78" s="3"/>
      <c r="I78" s="3">
        <v>25</v>
      </c>
      <c r="J78" s="3">
        <v>25</v>
      </c>
      <c r="K78" s="3">
        <v>13</v>
      </c>
      <c r="L78" s="3">
        <v>0</v>
      </c>
      <c r="M78" s="6" t="s">
        <v>69</v>
      </c>
      <c r="N78" s="3"/>
      <c r="O78" s="3"/>
      <c r="P78" s="3">
        <v>25</v>
      </c>
      <c r="Q78" s="7">
        <v>30</v>
      </c>
      <c r="R78" s="7">
        <v>14</v>
      </c>
      <c r="S78" s="3">
        <v>0</v>
      </c>
      <c r="T78" s="6" t="s">
        <v>69</v>
      </c>
      <c r="U78" s="3"/>
      <c r="V78" s="3"/>
      <c r="W78" s="3">
        <v>25</v>
      </c>
      <c r="X78" s="7">
        <v>30</v>
      </c>
      <c r="Y78" s="3">
        <v>13</v>
      </c>
      <c r="Z78" s="3">
        <v>0</v>
      </c>
      <c r="AA78" s="6" t="s">
        <v>69</v>
      </c>
      <c r="AB78" s="3"/>
      <c r="AC78" s="3"/>
      <c r="AD78" s="12">
        <v>25</v>
      </c>
      <c r="AE78" s="12">
        <v>25</v>
      </c>
      <c r="AF78" s="3">
        <v>13</v>
      </c>
      <c r="AG78" s="12">
        <v>0</v>
      </c>
      <c r="AH78" s="6" t="s">
        <v>69</v>
      </c>
      <c r="AI78" s="3"/>
      <c r="AJ78" s="3"/>
      <c r="AK78" s="3"/>
    </row>
    <row r="79" spans="1:37" x14ac:dyDescent="0.2">
      <c r="A79" s="29"/>
      <c r="B79" s="3">
        <v>0</v>
      </c>
      <c r="C79" s="3">
        <v>20</v>
      </c>
      <c r="D79" s="3">
        <v>13</v>
      </c>
      <c r="E79" s="3">
        <v>30</v>
      </c>
      <c r="F79" s="6" t="s">
        <v>70</v>
      </c>
      <c r="G79" s="3"/>
      <c r="H79" s="3"/>
      <c r="I79" s="3">
        <v>0</v>
      </c>
      <c r="J79" s="3">
        <v>20</v>
      </c>
      <c r="K79" s="3">
        <v>13</v>
      </c>
      <c r="L79" s="3">
        <v>30</v>
      </c>
      <c r="M79" s="6" t="s">
        <v>70</v>
      </c>
      <c r="N79" s="3"/>
      <c r="O79" s="3"/>
      <c r="P79" s="3">
        <v>0</v>
      </c>
      <c r="Q79" s="7">
        <v>0</v>
      </c>
      <c r="R79" s="7">
        <v>14</v>
      </c>
      <c r="S79" s="7">
        <v>40</v>
      </c>
      <c r="T79" s="6" t="s">
        <v>70</v>
      </c>
      <c r="U79" s="3"/>
      <c r="V79" s="3"/>
      <c r="W79" s="3">
        <v>0</v>
      </c>
      <c r="X79" s="7">
        <v>0</v>
      </c>
      <c r="Y79" s="3">
        <v>13</v>
      </c>
      <c r="Z79" s="7">
        <v>40</v>
      </c>
      <c r="AA79" s="6" t="s">
        <v>70</v>
      </c>
      <c r="AB79" s="3"/>
      <c r="AC79" s="3"/>
      <c r="AD79" s="12">
        <v>0</v>
      </c>
      <c r="AE79" s="12">
        <v>20</v>
      </c>
      <c r="AF79" s="3">
        <v>13</v>
      </c>
      <c r="AG79" s="12">
        <v>30</v>
      </c>
      <c r="AH79" s="6" t="s">
        <v>70</v>
      </c>
      <c r="AI79" s="3"/>
      <c r="AJ79" s="3"/>
      <c r="AK79" s="3"/>
    </row>
    <row r="80" spans="1:37" x14ac:dyDescent="0.2">
      <c r="A80" s="29"/>
      <c r="B80" s="3">
        <v>0</v>
      </c>
      <c r="C80" s="3">
        <v>0</v>
      </c>
      <c r="D80" s="3">
        <v>13</v>
      </c>
      <c r="E80" s="3">
        <v>0</v>
      </c>
      <c r="F80" s="6" t="s">
        <v>71</v>
      </c>
      <c r="G80" s="3"/>
      <c r="H80" s="3"/>
      <c r="I80" s="3">
        <v>0</v>
      </c>
      <c r="J80" s="3">
        <v>0</v>
      </c>
      <c r="K80" s="3">
        <v>13</v>
      </c>
      <c r="L80" s="3">
        <v>0</v>
      </c>
      <c r="M80" s="6" t="s">
        <v>71</v>
      </c>
      <c r="N80" s="3"/>
      <c r="O80" s="3"/>
      <c r="P80" s="3">
        <v>0</v>
      </c>
      <c r="Q80" s="3">
        <v>0</v>
      </c>
      <c r="R80" s="7">
        <v>14</v>
      </c>
      <c r="S80" s="3">
        <v>0</v>
      </c>
      <c r="T80" s="6" t="s">
        <v>71</v>
      </c>
      <c r="U80" s="3"/>
      <c r="V80" s="3"/>
      <c r="W80" s="3">
        <v>0</v>
      </c>
      <c r="X80" s="3">
        <v>0</v>
      </c>
      <c r="Y80" s="3">
        <v>13</v>
      </c>
      <c r="Z80" s="3">
        <v>0</v>
      </c>
      <c r="AA80" s="6" t="s">
        <v>71</v>
      </c>
      <c r="AB80" s="3"/>
      <c r="AC80" s="3"/>
      <c r="AD80" s="12">
        <v>0</v>
      </c>
      <c r="AE80" s="12">
        <v>0</v>
      </c>
      <c r="AF80" s="3">
        <v>13</v>
      </c>
      <c r="AG80" s="12">
        <v>0</v>
      </c>
      <c r="AH80" s="6" t="s">
        <v>71</v>
      </c>
      <c r="AI80" s="3"/>
      <c r="AJ80" s="3"/>
      <c r="AK80" s="3"/>
    </row>
    <row r="81" spans="1:37" x14ac:dyDescent="0.2">
      <c r="A81" s="29"/>
      <c r="B81" s="3">
        <v>0</v>
      </c>
      <c r="C81" s="3">
        <v>0</v>
      </c>
      <c r="D81" s="3">
        <v>13</v>
      </c>
      <c r="E81" s="3">
        <v>0</v>
      </c>
      <c r="F81" s="6" t="s">
        <v>72</v>
      </c>
      <c r="G81" s="3"/>
      <c r="H81" s="3"/>
      <c r="I81" s="3">
        <v>0</v>
      </c>
      <c r="J81" s="3">
        <v>0</v>
      </c>
      <c r="K81" s="3">
        <v>13</v>
      </c>
      <c r="L81" s="3">
        <v>0</v>
      </c>
      <c r="M81" s="6" t="s">
        <v>72</v>
      </c>
      <c r="N81" s="3"/>
      <c r="O81" s="3"/>
      <c r="P81" s="3">
        <v>0</v>
      </c>
      <c r="Q81" s="3">
        <v>0</v>
      </c>
      <c r="R81" s="7">
        <v>14</v>
      </c>
      <c r="S81" s="3">
        <v>0</v>
      </c>
      <c r="T81" s="6" t="s">
        <v>72</v>
      </c>
      <c r="U81" s="3"/>
      <c r="V81" s="3"/>
      <c r="W81" s="3">
        <v>0</v>
      </c>
      <c r="X81" s="3">
        <v>0</v>
      </c>
      <c r="Y81" s="3">
        <v>13</v>
      </c>
      <c r="Z81" s="3">
        <v>0</v>
      </c>
      <c r="AA81" s="6" t="s">
        <v>72</v>
      </c>
      <c r="AB81" s="3"/>
      <c r="AC81" s="3"/>
      <c r="AD81" s="12">
        <v>0</v>
      </c>
      <c r="AE81" s="12">
        <v>0</v>
      </c>
      <c r="AF81" s="3">
        <v>13</v>
      </c>
      <c r="AG81" s="12">
        <v>0</v>
      </c>
      <c r="AH81" s="6" t="s">
        <v>72</v>
      </c>
      <c r="AI81" s="3"/>
      <c r="AJ81" s="3"/>
      <c r="AK81" s="3"/>
    </row>
    <row r="82" spans="1:37" x14ac:dyDescent="0.2">
      <c r="A82" s="29"/>
      <c r="B82" s="3">
        <v>0</v>
      </c>
      <c r="C82" s="3">
        <v>0</v>
      </c>
      <c r="D82" s="3">
        <v>13</v>
      </c>
      <c r="E82" s="3">
        <v>0</v>
      </c>
      <c r="F82" s="6" t="s">
        <v>73</v>
      </c>
      <c r="G82" s="3"/>
      <c r="H82" s="3"/>
      <c r="I82" s="3">
        <v>0</v>
      </c>
      <c r="J82" s="3">
        <v>0</v>
      </c>
      <c r="K82" s="3">
        <v>13</v>
      </c>
      <c r="L82" s="3">
        <v>0</v>
      </c>
      <c r="M82" s="6" t="s">
        <v>73</v>
      </c>
      <c r="N82" s="3"/>
      <c r="O82" s="3"/>
      <c r="P82" s="3">
        <v>0</v>
      </c>
      <c r="Q82" s="7">
        <v>10</v>
      </c>
      <c r="R82" s="7">
        <v>14</v>
      </c>
      <c r="S82" s="3">
        <v>0</v>
      </c>
      <c r="T82" s="6" t="s">
        <v>73</v>
      </c>
      <c r="U82" s="3"/>
      <c r="V82" s="3"/>
      <c r="W82" s="3">
        <v>0</v>
      </c>
      <c r="X82" s="7">
        <v>10</v>
      </c>
      <c r="Y82" s="3">
        <v>13</v>
      </c>
      <c r="Z82" s="3">
        <v>0</v>
      </c>
      <c r="AA82" s="6" t="s">
        <v>73</v>
      </c>
      <c r="AB82" s="3"/>
      <c r="AC82" s="3"/>
      <c r="AD82" s="12">
        <v>0</v>
      </c>
      <c r="AE82" s="12">
        <v>0</v>
      </c>
      <c r="AF82" s="3">
        <v>13</v>
      </c>
      <c r="AG82" s="12">
        <v>0</v>
      </c>
      <c r="AH82" s="6" t="s">
        <v>73</v>
      </c>
      <c r="AI82" s="3"/>
      <c r="AJ82" s="3"/>
      <c r="AK82" s="3"/>
    </row>
    <row r="83" spans="1:37" x14ac:dyDescent="0.2">
      <c r="A83" s="29"/>
      <c r="B83" s="3">
        <v>0</v>
      </c>
      <c r="C83" s="3">
        <v>0</v>
      </c>
      <c r="D83" s="28">
        <v>10</v>
      </c>
      <c r="E83" s="3">
        <v>0</v>
      </c>
      <c r="F83" s="6" t="s">
        <v>74</v>
      </c>
      <c r="G83" s="3"/>
      <c r="H83" s="3"/>
      <c r="I83" s="3">
        <v>0</v>
      </c>
      <c r="J83" s="3">
        <v>0</v>
      </c>
      <c r="K83" s="7">
        <v>11</v>
      </c>
      <c r="L83" s="3">
        <v>0</v>
      </c>
      <c r="M83" s="6" t="s">
        <v>74</v>
      </c>
      <c r="N83" s="3"/>
      <c r="O83" s="3"/>
      <c r="P83" s="3">
        <v>0</v>
      </c>
      <c r="Q83" s="3">
        <v>0</v>
      </c>
      <c r="R83" s="7">
        <v>11</v>
      </c>
      <c r="S83" s="3">
        <v>0</v>
      </c>
      <c r="T83" s="6" t="s">
        <v>74</v>
      </c>
      <c r="U83" s="3"/>
      <c r="V83" s="3"/>
      <c r="W83" s="3">
        <v>0</v>
      </c>
      <c r="X83" s="3">
        <v>0</v>
      </c>
      <c r="Y83" s="7">
        <v>11</v>
      </c>
      <c r="Z83" s="3">
        <v>0</v>
      </c>
      <c r="AA83" s="6" t="s">
        <v>74</v>
      </c>
      <c r="AB83" s="3"/>
      <c r="AC83" s="3"/>
      <c r="AD83" s="12">
        <v>0</v>
      </c>
      <c r="AE83" s="12">
        <v>0</v>
      </c>
      <c r="AF83" s="7">
        <v>11</v>
      </c>
      <c r="AG83" s="12">
        <v>0</v>
      </c>
      <c r="AH83" s="6" t="s">
        <v>74</v>
      </c>
      <c r="AI83" s="3"/>
      <c r="AJ83" s="3"/>
      <c r="AK83" s="3"/>
    </row>
    <row r="84" spans="1:37" x14ac:dyDescent="0.2">
      <c r="A84" s="29"/>
      <c r="B84" s="3">
        <v>0</v>
      </c>
      <c r="C84" s="3">
        <v>0</v>
      </c>
      <c r="D84" s="3">
        <v>4</v>
      </c>
      <c r="E84" s="3">
        <v>0</v>
      </c>
      <c r="F84" s="6" t="s">
        <v>75</v>
      </c>
      <c r="G84" s="3"/>
      <c r="H84" s="3"/>
      <c r="I84" s="3">
        <v>0</v>
      </c>
      <c r="J84" s="3">
        <v>0</v>
      </c>
      <c r="K84" s="3">
        <v>4</v>
      </c>
      <c r="L84" s="3">
        <v>0</v>
      </c>
      <c r="M84" s="6" t="s">
        <v>75</v>
      </c>
      <c r="N84" s="3"/>
      <c r="O84" s="3"/>
      <c r="P84" s="3">
        <v>0</v>
      </c>
      <c r="Q84" s="3">
        <v>0</v>
      </c>
      <c r="R84" s="3">
        <v>4</v>
      </c>
      <c r="S84" s="3">
        <v>0</v>
      </c>
      <c r="T84" s="6" t="s">
        <v>75</v>
      </c>
      <c r="U84" s="3"/>
      <c r="V84" s="3"/>
      <c r="W84" s="3">
        <v>0</v>
      </c>
      <c r="X84" s="3">
        <v>0</v>
      </c>
      <c r="Y84" s="3">
        <v>4</v>
      </c>
      <c r="Z84" s="3">
        <v>0</v>
      </c>
      <c r="AA84" s="6" t="s">
        <v>75</v>
      </c>
      <c r="AB84" s="3"/>
      <c r="AC84" s="3"/>
      <c r="AD84" s="12">
        <v>0</v>
      </c>
      <c r="AE84" s="12">
        <v>0</v>
      </c>
      <c r="AF84" s="3">
        <v>4</v>
      </c>
      <c r="AG84" s="12">
        <v>0</v>
      </c>
      <c r="AH84" s="6" t="s">
        <v>75</v>
      </c>
      <c r="AI84" s="3"/>
      <c r="AJ84" s="3"/>
      <c r="AK84" s="3"/>
    </row>
    <row r="85" spans="1:37" x14ac:dyDescent="0.2">
      <c r="A85" s="766"/>
      <c r="B85" s="766"/>
      <c r="C85" s="766"/>
      <c r="D85" s="766"/>
      <c r="E85" s="766"/>
      <c r="F85" s="766"/>
      <c r="G85" s="766"/>
      <c r="H85" s="766"/>
      <c r="I85" s="766"/>
      <c r="J85" s="766"/>
      <c r="K85" s="766"/>
      <c r="L85" s="766"/>
      <c r="M85" s="766"/>
      <c r="N85" s="766"/>
      <c r="O85" s="766"/>
      <c r="P85" s="766"/>
      <c r="Q85" s="766"/>
      <c r="R85" s="766"/>
      <c r="S85" s="766"/>
      <c r="T85" s="766"/>
      <c r="U85" s="766"/>
      <c r="V85" s="766"/>
      <c r="W85" s="766"/>
      <c r="X85" s="766"/>
      <c r="Y85" s="766"/>
      <c r="Z85" s="766"/>
      <c r="AA85" s="766"/>
      <c r="AB85" s="766"/>
      <c r="AC85" s="766"/>
      <c r="AD85" s="766"/>
      <c r="AE85" s="766"/>
      <c r="AF85" s="766"/>
      <c r="AG85" s="766"/>
      <c r="AH85" s="766"/>
      <c r="AI85" s="766"/>
      <c r="AJ85" s="766"/>
      <c r="AK85" s="798" t="s">
        <v>1230</v>
      </c>
    </row>
  </sheetData>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38C9B-8956-427F-A769-A3BF49B2F9F0}">
  <dimension ref="A1:AD60"/>
  <sheetViews>
    <sheetView zoomScaleNormal="100" workbookViewId="0"/>
  </sheetViews>
  <sheetFormatPr defaultRowHeight="12.75" x14ac:dyDescent="0.2"/>
  <cols>
    <col min="1" max="1" width="25.7109375" style="30" customWidth="1"/>
    <col min="2" max="2" width="10.7109375" style="30" customWidth="1"/>
    <col min="3" max="14" width="8.7109375" style="30" customWidth="1"/>
    <col min="15" max="16" width="5.7109375" style="30" customWidth="1"/>
    <col min="17" max="28" width="8.7109375" style="30" customWidth="1"/>
    <col min="29" max="29" width="5.7109375" style="30" customWidth="1"/>
    <col min="30" max="30" width="47.42578125" style="30" bestFit="1" customWidth="1"/>
    <col min="31" max="16384" width="9.140625" style="30"/>
  </cols>
  <sheetData>
    <row r="1" spans="1:30" ht="13.5" thickBot="1" x14ac:dyDescent="0.25">
      <c r="A1" s="582"/>
      <c r="B1" s="582"/>
      <c r="C1" s="924" t="s">
        <v>938</v>
      </c>
      <c r="D1" s="925"/>
      <c r="E1" s="925"/>
      <c r="F1" s="925"/>
      <c r="G1" s="925"/>
      <c r="H1" s="925"/>
      <c r="I1" s="925"/>
      <c r="J1" s="925"/>
      <c r="K1" s="925"/>
      <c r="L1" s="925"/>
      <c r="M1" s="925"/>
      <c r="N1" s="925"/>
      <c r="O1" s="583"/>
      <c r="P1" s="582"/>
      <c r="Q1" s="924" t="s">
        <v>939</v>
      </c>
      <c r="R1" s="925"/>
      <c r="S1" s="925"/>
      <c r="T1" s="925"/>
      <c r="U1" s="925"/>
      <c r="V1" s="925"/>
      <c r="W1" s="925"/>
      <c r="X1" s="925"/>
      <c r="Y1" s="925"/>
      <c r="Z1" s="925"/>
      <c r="AA1" s="925"/>
      <c r="AB1" s="925"/>
      <c r="AC1" s="583"/>
      <c r="AD1" s="582"/>
    </row>
    <row r="2" spans="1:30" ht="25.5" x14ac:dyDescent="0.2">
      <c r="A2" s="582" t="s">
        <v>940</v>
      </c>
      <c r="B2" s="582" t="s">
        <v>941</v>
      </c>
      <c r="C2" s="584" t="s">
        <v>942</v>
      </c>
      <c r="D2" s="584" t="s">
        <v>943</v>
      </c>
      <c r="E2" s="584" t="s">
        <v>944</v>
      </c>
      <c r="F2" s="584" t="s">
        <v>945</v>
      </c>
      <c r="G2" s="584" t="s">
        <v>946</v>
      </c>
      <c r="H2" s="584" t="s">
        <v>947</v>
      </c>
      <c r="I2" s="584" t="s">
        <v>948</v>
      </c>
      <c r="J2" s="584" t="s">
        <v>949</v>
      </c>
      <c r="K2" s="584" t="s">
        <v>950</v>
      </c>
      <c r="L2" s="584" t="s">
        <v>951</v>
      </c>
      <c r="M2" s="584" t="s">
        <v>1097</v>
      </c>
      <c r="N2" s="584" t="s">
        <v>952</v>
      </c>
      <c r="O2" s="583" t="s">
        <v>953</v>
      </c>
      <c r="P2" s="582"/>
      <c r="Q2" s="584" t="s">
        <v>942</v>
      </c>
      <c r="R2" s="584" t="s">
        <v>943</v>
      </c>
      <c r="S2" s="584" t="s">
        <v>944</v>
      </c>
      <c r="T2" s="584" t="s">
        <v>945</v>
      </c>
      <c r="U2" s="584" t="s">
        <v>946</v>
      </c>
      <c r="V2" s="584" t="s">
        <v>947</v>
      </c>
      <c r="W2" s="584" t="s">
        <v>948</v>
      </c>
      <c r="X2" s="584" t="s">
        <v>949</v>
      </c>
      <c r="Y2" s="584" t="s">
        <v>950</v>
      </c>
      <c r="Z2" s="584" t="s">
        <v>951</v>
      </c>
      <c r="AA2" s="584" t="s">
        <v>1097</v>
      </c>
      <c r="AB2" s="584" t="s">
        <v>952</v>
      </c>
      <c r="AC2" s="583" t="s">
        <v>953</v>
      </c>
      <c r="AD2" s="582"/>
    </row>
    <row r="3" spans="1:30" x14ac:dyDescent="0.2">
      <c r="A3" s="582" t="s">
        <v>954</v>
      </c>
      <c r="B3" s="582" t="s">
        <v>955</v>
      </c>
      <c r="C3" s="585" t="s">
        <v>956</v>
      </c>
      <c r="D3" s="586" t="s">
        <v>956</v>
      </c>
      <c r="E3" s="586" t="s">
        <v>956</v>
      </c>
      <c r="F3" s="586">
        <v>15</v>
      </c>
      <c r="G3" s="586" t="s">
        <v>956</v>
      </c>
      <c r="H3" s="586" t="s">
        <v>956</v>
      </c>
      <c r="I3" s="586" t="s">
        <v>956</v>
      </c>
      <c r="J3" s="586" t="s">
        <v>956</v>
      </c>
      <c r="K3" s="586" t="s">
        <v>956</v>
      </c>
      <c r="L3" s="586">
        <v>85</v>
      </c>
      <c r="M3" s="586" t="s">
        <v>956</v>
      </c>
      <c r="N3" s="587">
        <v>0</v>
      </c>
      <c r="O3" s="583">
        <f t="shared" ref="O3:O8" si="0">SUM(C3:N3)</f>
        <v>100</v>
      </c>
      <c r="P3" s="582"/>
      <c r="Q3" s="588" t="s">
        <v>956</v>
      </c>
      <c r="R3" s="589" t="s">
        <v>956</v>
      </c>
      <c r="S3" s="589" t="s">
        <v>956</v>
      </c>
      <c r="T3" s="586">
        <v>20</v>
      </c>
      <c r="U3" s="586" t="s">
        <v>956</v>
      </c>
      <c r="V3" s="586" t="s">
        <v>956</v>
      </c>
      <c r="W3" s="586" t="s">
        <v>956</v>
      </c>
      <c r="X3" s="586">
        <v>0</v>
      </c>
      <c r="Y3" s="586">
        <v>40</v>
      </c>
      <c r="Z3" s="586">
        <v>40</v>
      </c>
      <c r="AA3" s="586" t="s">
        <v>956</v>
      </c>
      <c r="AB3" s="587" t="s">
        <v>956</v>
      </c>
      <c r="AC3" s="583">
        <f t="shared" ref="AC3:AC8" si="1">SUM(Q3:AB3)</f>
        <v>100</v>
      </c>
      <c r="AD3" s="590" t="s">
        <v>957</v>
      </c>
    </row>
    <row r="4" spans="1:30" x14ac:dyDescent="0.2">
      <c r="A4" s="582" t="s">
        <v>954</v>
      </c>
      <c r="B4" s="582" t="s">
        <v>958</v>
      </c>
      <c r="C4" s="591">
        <v>10</v>
      </c>
      <c r="D4" s="592">
        <v>0</v>
      </c>
      <c r="E4" s="592" t="s">
        <v>956</v>
      </c>
      <c r="F4" s="592">
        <v>5</v>
      </c>
      <c r="G4" s="592" t="s">
        <v>956</v>
      </c>
      <c r="H4" s="592" t="s">
        <v>956</v>
      </c>
      <c r="I4" s="592" t="s">
        <v>956</v>
      </c>
      <c r="J4" s="592" t="s">
        <v>956</v>
      </c>
      <c r="K4" s="592">
        <v>45</v>
      </c>
      <c r="L4" s="592">
        <v>30</v>
      </c>
      <c r="M4" s="592" t="s">
        <v>956</v>
      </c>
      <c r="N4" s="593">
        <v>10</v>
      </c>
      <c r="O4" s="583">
        <f t="shared" si="0"/>
        <v>100</v>
      </c>
      <c r="P4" s="582"/>
      <c r="Q4" s="591">
        <v>0</v>
      </c>
      <c r="R4" s="592">
        <v>20</v>
      </c>
      <c r="S4" s="592" t="s">
        <v>956</v>
      </c>
      <c r="T4" s="592">
        <v>20</v>
      </c>
      <c r="U4" s="592" t="s">
        <v>956</v>
      </c>
      <c r="V4" s="592" t="s">
        <v>956</v>
      </c>
      <c r="W4" s="592" t="s">
        <v>956</v>
      </c>
      <c r="X4" s="592">
        <v>0</v>
      </c>
      <c r="Y4" s="592">
        <v>40</v>
      </c>
      <c r="Z4" s="592">
        <v>20</v>
      </c>
      <c r="AA4" s="592" t="s">
        <v>956</v>
      </c>
      <c r="AB4" s="593">
        <v>0</v>
      </c>
      <c r="AC4" s="583">
        <f t="shared" si="1"/>
        <v>100</v>
      </c>
      <c r="AD4" s="6" t="s">
        <v>959</v>
      </c>
    </row>
    <row r="5" spans="1:30" x14ac:dyDescent="0.2">
      <c r="A5" s="582" t="s">
        <v>954</v>
      </c>
      <c r="B5" s="582" t="s">
        <v>960</v>
      </c>
      <c r="C5" s="591">
        <v>15</v>
      </c>
      <c r="D5" s="592">
        <v>0</v>
      </c>
      <c r="E5" s="592" t="s">
        <v>956</v>
      </c>
      <c r="F5" s="592">
        <v>0</v>
      </c>
      <c r="G5" s="592" t="s">
        <v>956</v>
      </c>
      <c r="H5" s="592" t="s">
        <v>956</v>
      </c>
      <c r="I5" s="592" t="s">
        <v>956</v>
      </c>
      <c r="J5" s="592">
        <v>10</v>
      </c>
      <c r="K5" s="592">
        <v>30</v>
      </c>
      <c r="L5" s="592">
        <v>30</v>
      </c>
      <c r="M5" s="592" t="s">
        <v>956</v>
      </c>
      <c r="N5" s="593">
        <v>15</v>
      </c>
      <c r="O5" s="583">
        <f t="shared" si="0"/>
        <v>100</v>
      </c>
      <c r="P5" s="582"/>
      <c r="Q5" s="591">
        <v>0</v>
      </c>
      <c r="R5" s="592">
        <v>25</v>
      </c>
      <c r="S5" s="592" t="s">
        <v>956</v>
      </c>
      <c r="T5" s="592">
        <v>25</v>
      </c>
      <c r="U5" s="592" t="s">
        <v>956</v>
      </c>
      <c r="V5" s="592" t="s">
        <v>956</v>
      </c>
      <c r="W5" s="592" t="s">
        <v>956</v>
      </c>
      <c r="X5" s="592">
        <v>0</v>
      </c>
      <c r="Y5" s="592">
        <v>40</v>
      </c>
      <c r="Z5" s="592">
        <v>10</v>
      </c>
      <c r="AA5" s="592" t="s">
        <v>956</v>
      </c>
      <c r="AB5" s="593">
        <v>0</v>
      </c>
      <c r="AC5" s="583">
        <f t="shared" si="1"/>
        <v>100</v>
      </c>
      <c r="AD5" s="6" t="s">
        <v>961</v>
      </c>
    </row>
    <row r="6" spans="1:30" x14ac:dyDescent="0.2">
      <c r="A6" s="582" t="s">
        <v>954</v>
      </c>
      <c r="B6" s="582" t="s">
        <v>962</v>
      </c>
      <c r="C6" s="591">
        <v>15</v>
      </c>
      <c r="D6" s="592">
        <v>0</v>
      </c>
      <c r="E6" s="592" t="s">
        <v>956</v>
      </c>
      <c r="F6" s="592">
        <v>5</v>
      </c>
      <c r="G6" s="592" t="s">
        <v>956</v>
      </c>
      <c r="H6" s="592" t="s">
        <v>956</v>
      </c>
      <c r="I6" s="592" t="s">
        <v>956</v>
      </c>
      <c r="J6" s="592">
        <v>15</v>
      </c>
      <c r="K6" s="592">
        <v>25</v>
      </c>
      <c r="L6" s="592">
        <v>25</v>
      </c>
      <c r="M6" s="592" t="s">
        <v>956</v>
      </c>
      <c r="N6" s="593">
        <v>15</v>
      </c>
      <c r="O6" s="583">
        <f t="shared" si="0"/>
        <v>100</v>
      </c>
      <c r="P6" s="582"/>
      <c r="Q6" s="591">
        <v>0</v>
      </c>
      <c r="R6" s="592">
        <v>25</v>
      </c>
      <c r="S6" s="592" t="s">
        <v>956</v>
      </c>
      <c r="T6" s="592">
        <v>25</v>
      </c>
      <c r="U6" s="592" t="s">
        <v>956</v>
      </c>
      <c r="V6" s="592" t="s">
        <v>956</v>
      </c>
      <c r="W6" s="592" t="s">
        <v>956</v>
      </c>
      <c r="X6" s="592">
        <v>0</v>
      </c>
      <c r="Y6" s="592">
        <v>40</v>
      </c>
      <c r="Z6" s="592">
        <v>10</v>
      </c>
      <c r="AA6" s="592" t="s">
        <v>956</v>
      </c>
      <c r="AB6" s="593">
        <v>0</v>
      </c>
      <c r="AC6" s="583">
        <f t="shared" si="1"/>
        <v>100</v>
      </c>
      <c r="AD6" s="582"/>
    </row>
    <row r="7" spans="1:30" x14ac:dyDescent="0.2">
      <c r="A7" s="582" t="s">
        <v>954</v>
      </c>
      <c r="B7" s="582" t="s">
        <v>963</v>
      </c>
      <c r="C7" s="591">
        <v>15</v>
      </c>
      <c r="D7" s="592">
        <v>0</v>
      </c>
      <c r="E7" s="592" t="s">
        <v>956</v>
      </c>
      <c r="F7" s="592">
        <v>10</v>
      </c>
      <c r="G7" s="592" t="s">
        <v>956</v>
      </c>
      <c r="H7" s="592" t="s">
        <v>956</v>
      </c>
      <c r="I7" s="592" t="s">
        <v>956</v>
      </c>
      <c r="J7" s="592">
        <v>15</v>
      </c>
      <c r="K7" s="592">
        <v>25</v>
      </c>
      <c r="L7" s="592">
        <v>20</v>
      </c>
      <c r="M7" s="592" t="s">
        <v>956</v>
      </c>
      <c r="N7" s="593">
        <v>15</v>
      </c>
      <c r="O7" s="583">
        <f t="shared" si="0"/>
        <v>100</v>
      </c>
      <c r="P7" s="582"/>
      <c r="Q7" s="591">
        <v>0</v>
      </c>
      <c r="R7" s="592">
        <v>25</v>
      </c>
      <c r="S7" s="592" t="s">
        <v>956</v>
      </c>
      <c r="T7" s="592">
        <v>25</v>
      </c>
      <c r="U7" s="592" t="s">
        <v>956</v>
      </c>
      <c r="V7" s="592" t="s">
        <v>956</v>
      </c>
      <c r="W7" s="592" t="s">
        <v>956</v>
      </c>
      <c r="X7" s="592" t="s">
        <v>956</v>
      </c>
      <c r="Y7" s="592">
        <v>40</v>
      </c>
      <c r="Z7" s="592">
        <v>10</v>
      </c>
      <c r="AA7" s="592" t="s">
        <v>956</v>
      </c>
      <c r="AB7" s="593">
        <v>0</v>
      </c>
      <c r="AC7" s="583">
        <f t="shared" si="1"/>
        <v>100</v>
      </c>
      <c r="AD7" s="582"/>
    </row>
    <row r="8" spans="1:30" x14ac:dyDescent="0.2">
      <c r="A8" s="582" t="s">
        <v>954</v>
      </c>
      <c r="B8" s="582" t="s">
        <v>964</v>
      </c>
      <c r="C8" s="591">
        <v>15</v>
      </c>
      <c r="D8" s="592">
        <v>0</v>
      </c>
      <c r="E8" s="592" t="s">
        <v>956</v>
      </c>
      <c r="F8" s="592">
        <v>15</v>
      </c>
      <c r="G8" s="592" t="s">
        <v>956</v>
      </c>
      <c r="H8" s="592" t="s">
        <v>956</v>
      </c>
      <c r="I8" s="592" t="s">
        <v>956</v>
      </c>
      <c r="J8" s="592">
        <v>15</v>
      </c>
      <c r="K8" s="592">
        <v>20</v>
      </c>
      <c r="L8" s="592">
        <v>20</v>
      </c>
      <c r="M8" s="592" t="s">
        <v>956</v>
      </c>
      <c r="N8" s="593">
        <v>15</v>
      </c>
      <c r="O8" s="583">
        <f t="shared" si="0"/>
        <v>100</v>
      </c>
      <c r="P8" s="582"/>
      <c r="Q8" s="591">
        <v>0</v>
      </c>
      <c r="R8" s="592">
        <v>25</v>
      </c>
      <c r="S8" s="592" t="s">
        <v>956</v>
      </c>
      <c r="T8" s="592">
        <v>30</v>
      </c>
      <c r="U8" s="592" t="s">
        <v>956</v>
      </c>
      <c r="V8" s="592" t="s">
        <v>956</v>
      </c>
      <c r="W8" s="592" t="s">
        <v>956</v>
      </c>
      <c r="X8" s="592" t="s">
        <v>956</v>
      </c>
      <c r="Y8" s="592">
        <v>40</v>
      </c>
      <c r="Z8" s="592">
        <v>5</v>
      </c>
      <c r="AA8" s="592" t="s">
        <v>956</v>
      </c>
      <c r="AB8" s="593">
        <v>0</v>
      </c>
      <c r="AC8" s="583">
        <f t="shared" si="1"/>
        <v>100</v>
      </c>
      <c r="AD8" s="582"/>
    </row>
    <row r="9" spans="1:30" x14ac:dyDescent="0.2">
      <c r="A9" s="582"/>
      <c r="B9" s="582"/>
      <c r="C9" s="594"/>
      <c r="D9" s="595"/>
      <c r="E9" s="595"/>
      <c r="F9" s="595"/>
      <c r="G9" s="595"/>
      <c r="H9" s="595"/>
      <c r="I9" s="595"/>
      <c r="J9" s="595"/>
      <c r="K9" s="595"/>
      <c r="L9" s="595"/>
      <c r="M9" s="595"/>
      <c r="N9" s="596"/>
      <c r="O9" s="583"/>
      <c r="P9" s="582"/>
      <c r="Q9" s="594"/>
      <c r="R9" s="595"/>
      <c r="S9" s="595"/>
      <c r="T9" s="595"/>
      <c r="U9" s="595"/>
      <c r="V9" s="595"/>
      <c r="W9" s="595"/>
      <c r="X9" s="595"/>
      <c r="Y9" s="595"/>
      <c r="Z9" s="595"/>
      <c r="AA9" s="595"/>
      <c r="AB9" s="596"/>
      <c r="AC9" s="583"/>
      <c r="AD9" s="582"/>
    </row>
    <row r="10" spans="1:30" x14ac:dyDescent="0.2">
      <c r="A10" s="582" t="s">
        <v>965</v>
      </c>
      <c r="B10" s="582" t="s">
        <v>955</v>
      </c>
      <c r="C10" s="591" t="s">
        <v>956</v>
      </c>
      <c r="D10" s="592" t="s">
        <v>956</v>
      </c>
      <c r="E10" s="592" t="s">
        <v>956</v>
      </c>
      <c r="F10" s="592">
        <v>15</v>
      </c>
      <c r="G10" s="592" t="s">
        <v>956</v>
      </c>
      <c r="H10" s="592" t="s">
        <v>956</v>
      </c>
      <c r="I10" s="592">
        <v>45</v>
      </c>
      <c r="J10" s="592" t="s">
        <v>956</v>
      </c>
      <c r="K10" s="592" t="s">
        <v>956</v>
      </c>
      <c r="L10" s="592">
        <v>40</v>
      </c>
      <c r="M10" s="592" t="s">
        <v>956</v>
      </c>
      <c r="N10" s="593">
        <v>0</v>
      </c>
      <c r="O10" s="583">
        <f t="shared" ref="O10:O15" si="2">SUM(C10:N10)</f>
        <v>100</v>
      </c>
      <c r="P10" s="582"/>
      <c r="Q10" s="591" t="s">
        <v>956</v>
      </c>
      <c r="R10" s="592" t="s">
        <v>956</v>
      </c>
      <c r="S10" s="592" t="s">
        <v>956</v>
      </c>
      <c r="T10" s="592">
        <v>30</v>
      </c>
      <c r="U10" s="592" t="s">
        <v>956</v>
      </c>
      <c r="V10" s="592" t="s">
        <v>956</v>
      </c>
      <c r="W10" s="592">
        <v>70</v>
      </c>
      <c r="X10" s="592" t="s">
        <v>956</v>
      </c>
      <c r="Y10" s="592">
        <v>0</v>
      </c>
      <c r="Z10" s="592">
        <v>0</v>
      </c>
      <c r="AA10" s="592" t="s">
        <v>956</v>
      </c>
      <c r="AB10" s="593">
        <v>0</v>
      </c>
      <c r="AC10" s="583">
        <f t="shared" ref="AC10:AC15" si="3">SUM(Q10:AB10)</f>
        <v>100</v>
      </c>
      <c r="AD10" s="590" t="s">
        <v>966</v>
      </c>
    </row>
    <row r="11" spans="1:30" x14ac:dyDescent="0.2">
      <c r="A11" s="582" t="s">
        <v>965</v>
      </c>
      <c r="B11" s="582" t="s">
        <v>958</v>
      </c>
      <c r="C11" s="591">
        <v>10</v>
      </c>
      <c r="D11" s="592" t="s">
        <v>956</v>
      </c>
      <c r="E11" s="592" t="s">
        <v>956</v>
      </c>
      <c r="F11" s="592">
        <v>5</v>
      </c>
      <c r="G11" s="592" t="s">
        <v>956</v>
      </c>
      <c r="H11" s="592" t="s">
        <v>956</v>
      </c>
      <c r="I11" s="592">
        <v>40</v>
      </c>
      <c r="J11" s="592" t="s">
        <v>956</v>
      </c>
      <c r="K11" s="592">
        <v>15</v>
      </c>
      <c r="L11" s="592">
        <v>20</v>
      </c>
      <c r="M11" s="592" t="s">
        <v>956</v>
      </c>
      <c r="N11" s="593">
        <v>10</v>
      </c>
      <c r="O11" s="583">
        <f t="shared" si="2"/>
        <v>100</v>
      </c>
      <c r="P11" s="582"/>
      <c r="Q11" s="591">
        <v>10</v>
      </c>
      <c r="R11" s="592" t="s">
        <v>956</v>
      </c>
      <c r="S11" s="592" t="s">
        <v>956</v>
      </c>
      <c r="T11" s="592">
        <v>10</v>
      </c>
      <c r="U11" s="592" t="s">
        <v>956</v>
      </c>
      <c r="V11" s="592" t="s">
        <v>956</v>
      </c>
      <c r="W11" s="592">
        <v>50</v>
      </c>
      <c r="X11" s="592" t="s">
        <v>956</v>
      </c>
      <c r="Y11" s="592">
        <v>5</v>
      </c>
      <c r="Z11" s="592">
        <v>20</v>
      </c>
      <c r="AA11" s="592" t="s">
        <v>956</v>
      </c>
      <c r="AB11" s="593">
        <v>5</v>
      </c>
      <c r="AC11" s="583">
        <f t="shared" si="3"/>
        <v>100</v>
      </c>
      <c r="AD11" s="582"/>
    </row>
    <row r="12" spans="1:30" x14ac:dyDescent="0.2">
      <c r="A12" s="582" t="s">
        <v>965</v>
      </c>
      <c r="B12" s="582" t="s">
        <v>960</v>
      </c>
      <c r="C12" s="591">
        <v>15</v>
      </c>
      <c r="D12" s="592" t="s">
        <v>956</v>
      </c>
      <c r="E12" s="592" t="s">
        <v>956</v>
      </c>
      <c r="F12" s="592">
        <v>0</v>
      </c>
      <c r="G12" s="592" t="s">
        <v>956</v>
      </c>
      <c r="H12" s="592" t="s">
        <v>956</v>
      </c>
      <c r="I12" s="592">
        <v>35</v>
      </c>
      <c r="J12" s="592" t="s">
        <v>956</v>
      </c>
      <c r="K12" s="592">
        <v>20</v>
      </c>
      <c r="L12" s="592">
        <v>20</v>
      </c>
      <c r="M12" s="592" t="s">
        <v>956</v>
      </c>
      <c r="N12" s="593">
        <v>10</v>
      </c>
      <c r="O12" s="583">
        <f t="shared" si="2"/>
        <v>100</v>
      </c>
      <c r="P12" s="582"/>
      <c r="Q12" s="591">
        <v>15</v>
      </c>
      <c r="R12" s="592" t="s">
        <v>956</v>
      </c>
      <c r="S12" s="592" t="s">
        <v>956</v>
      </c>
      <c r="T12" s="592">
        <v>10</v>
      </c>
      <c r="U12" s="592" t="s">
        <v>956</v>
      </c>
      <c r="V12" s="592" t="s">
        <v>956</v>
      </c>
      <c r="W12" s="592">
        <v>40</v>
      </c>
      <c r="X12" s="592" t="s">
        <v>956</v>
      </c>
      <c r="Y12" s="592">
        <v>10</v>
      </c>
      <c r="Z12" s="592">
        <v>20</v>
      </c>
      <c r="AA12" s="592" t="s">
        <v>956</v>
      </c>
      <c r="AB12" s="593">
        <v>5</v>
      </c>
      <c r="AC12" s="583">
        <f t="shared" si="3"/>
        <v>100</v>
      </c>
      <c r="AD12" s="582"/>
    </row>
    <row r="13" spans="1:30" x14ac:dyDescent="0.2">
      <c r="A13" s="582" t="s">
        <v>965</v>
      </c>
      <c r="B13" s="582" t="s">
        <v>962</v>
      </c>
      <c r="C13" s="591">
        <v>15</v>
      </c>
      <c r="D13" s="592" t="s">
        <v>956</v>
      </c>
      <c r="E13" s="592" t="s">
        <v>956</v>
      </c>
      <c r="F13" s="592">
        <v>5</v>
      </c>
      <c r="G13" s="592" t="s">
        <v>956</v>
      </c>
      <c r="H13" s="592" t="s">
        <v>956</v>
      </c>
      <c r="I13" s="592">
        <v>35</v>
      </c>
      <c r="J13" s="592" t="s">
        <v>956</v>
      </c>
      <c r="K13" s="592">
        <v>20</v>
      </c>
      <c r="L13" s="592">
        <v>15</v>
      </c>
      <c r="M13" s="592" t="s">
        <v>956</v>
      </c>
      <c r="N13" s="593">
        <v>10</v>
      </c>
      <c r="O13" s="583">
        <f t="shared" si="2"/>
        <v>100</v>
      </c>
      <c r="P13" s="582"/>
      <c r="Q13" s="591">
        <v>15</v>
      </c>
      <c r="R13" s="592" t="s">
        <v>956</v>
      </c>
      <c r="S13" s="592" t="s">
        <v>956</v>
      </c>
      <c r="T13" s="592">
        <v>10</v>
      </c>
      <c r="U13" s="592" t="s">
        <v>956</v>
      </c>
      <c r="V13" s="592" t="s">
        <v>956</v>
      </c>
      <c r="W13" s="592">
        <v>35</v>
      </c>
      <c r="X13" s="592" t="s">
        <v>956</v>
      </c>
      <c r="Y13" s="592">
        <v>20</v>
      </c>
      <c r="Z13" s="592">
        <v>15</v>
      </c>
      <c r="AA13" s="592" t="s">
        <v>956</v>
      </c>
      <c r="AB13" s="593">
        <v>5</v>
      </c>
      <c r="AC13" s="583">
        <f t="shared" si="3"/>
        <v>100</v>
      </c>
      <c r="AD13" s="582"/>
    </row>
    <row r="14" spans="1:30" x14ac:dyDescent="0.2">
      <c r="A14" s="582" t="s">
        <v>965</v>
      </c>
      <c r="B14" s="582" t="s">
        <v>963</v>
      </c>
      <c r="C14" s="591">
        <v>15</v>
      </c>
      <c r="D14" s="592" t="s">
        <v>956</v>
      </c>
      <c r="E14" s="592" t="s">
        <v>956</v>
      </c>
      <c r="F14" s="592">
        <v>10</v>
      </c>
      <c r="G14" s="592" t="s">
        <v>956</v>
      </c>
      <c r="H14" s="592" t="s">
        <v>956</v>
      </c>
      <c r="I14" s="592">
        <v>35</v>
      </c>
      <c r="J14" s="592" t="s">
        <v>956</v>
      </c>
      <c r="K14" s="592">
        <v>15</v>
      </c>
      <c r="L14" s="592">
        <v>15</v>
      </c>
      <c r="M14" s="592" t="s">
        <v>956</v>
      </c>
      <c r="N14" s="593">
        <v>10</v>
      </c>
      <c r="O14" s="583">
        <f t="shared" si="2"/>
        <v>100</v>
      </c>
      <c r="P14" s="582"/>
      <c r="Q14" s="591">
        <v>15</v>
      </c>
      <c r="R14" s="592" t="s">
        <v>956</v>
      </c>
      <c r="S14" s="592" t="s">
        <v>956</v>
      </c>
      <c r="T14" s="592">
        <v>15</v>
      </c>
      <c r="U14" s="592" t="s">
        <v>956</v>
      </c>
      <c r="V14" s="592" t="s">
        <v>956</v>
      </c>
      <c r="W14" s="592">
        <v>35</v>
      </c>
      <c r="X14" s="592" t="s">
        <v>956</v>
      </c>
      <c r="Y14" s="592">
        <v>20</v>
      </c>
      <c r="Z14" s="592">
        <v>10</v>
      </c>
      <c r="AA14" s="592" t="s">
        <v>956</v>
      </c>
      <c r="AB14" s="593">
        <v>5</v>
      </c>
      <c r="AC14" s="583">
        <f t="shared" si="3"/>
        <v>100</v>
      </c>
      <c r="AD14" s="582"/>
    </row>
    <row r="15" spans="1:30" x14ac:dyDescent="0.2">
      <c r="A15" s="582" t="s">
        <v>965</v>
      </c>
      <c r="B15" s="582" t="s">
        <v>964</v>
      </c>
      <c r="C15" s="591">
        <v>15</v>
      </c>
      <c r="D15" s="592" t="s">
        <v>956</v>
      </c>
      <c r="E15" s="592" t="s">
        <v>956</v>
      </c>
      <c r="F15" s="592">
        <v>15</v>
      </c>
      <c r="G15" s="592" t="s">
        <v>956</v>
      </c>
      <c r="H15" s="592" t="s">
        <v>956</v>
      </c>
      <c r="I15" s="592">
        <v>30</v>
      </c>
      <c r="J15" s="592" t="s">
        <v>956</v>
      </c>
      <c r="K15" s="592">
        <v>15</v>
      </c>
      <c r="L15" s="592">
        <v>15</v>
      </c>
      <c r="M15" s="592" t="s">
        <v>956</v>
      </c>
      <c r="N15" s="593">
        <v>10</v>
      </c>
      <c r="O15" s="583">
        <f t="shared" si="2"/>
        <v>100</v>
      </c>
      <c r="P15" s="582"/>
      <c r="Q15" s="591">
        <v>15</v>
      </c>
      <c r="R15" s="592" t="s">
        <v>956</v>
      </c>
      <c r="S15" s="592" t="s">
        <v>956</v>
      </c>
      <c r="T15" s="592">
        <v>20</v>
      </c>
      <c r="U15" s="592" t="s">
        <v>956</v>
      </c>
      <c r="V15" s="592" t="s">
        <v>956</v>
      </c>
      <c r="W15" s="592">
        <v>35</v>
      </c>
      <c r="X15" s="592" t="s">
        <v>956</v>
      </c>
      <c r="Y15" s="592">
        <v>20</v>
      </c>
      <c r="Z15" s="592">
        <v>10</v>
      </c>
      <c r="AA15" s="592" t="s">
        <v>956</v>
      </c>
      <c r="AB15" s="593">
        <v>0</v>
      </c>
      <c r="AC15" s="583">
        <f t="shared" si="3"/>
        <v>100</v>
      </c>
      <c r="AD15" s="582"/>
    </row>
    <row r="16" spans="1:30" x14ac:dyDescent="0.2">
      <c r="A16" s="582"/>
      <c r="B16" s="582"/>
      <c r="C16" s="594"/>
      <c r="D16" s="595"/>
      <c r="E16" s="595"/>
      <c r="F16" s="595"/>
      <c r="G16" s="595"/>
      <c r="H16" s="595"/>
      <c r="I16" s="595"/>
      <c r="J16" s="595"/>
      <c r="K16" s="595"/>
      <c r="L16" s="595"/>
      <c r="M16" s="595"/>
      <c r="N16" s="596"/>
      <c r="O16" s="583"/>
      <c r="P16" s="582"/>
      <c r="Q16" s="594"/>
      <c r="R16" s="595"/>
      <c r="S16" s="595"/>
      <c r="T16" s="595"/>
      <c r="U16" s="595"/>
      <c r="V16" s="595"/>
      <c r="W16" s="595"/>
      <c r="X16" s="595"/>
      <c r="Y16" s="595"/>
      <c r="Z16" s="595"/>
      <c r="AA16" s="595"/>
      <c r="AB16" s="596"/>
      <c r="AC16" s="583"/>
      <c r="AD16" s="582"/>
    </row>
    <row r="17" spans="1:30" x14ac:dyDescent="0.2">
      <c r="A17" s="582" t="s">
        <v>967</v>
      </c>
      <c r="B17" s="582" t="s">
        <v>955</v>
      </c>
      <c r="C17" s="591" t="s">
        <v>956</v>
      </c>
      <c r="D17" s="592" t="s">
        <v>956</v>
      </c>
      <c r="E17" s="592" t="s">
        <v>956</v>
      </c>
      <c r="F17" s="592">
        <v>15</v>
      </c>
      <c r="G17" s="592" t="s">
        <v>956</v>
      </c>
      <c r="H17" s="592" t="s">
        <v>956</v>
      </c>
      <c r="I17" s="592" t="s">
        <v>956</v>
      </c>
      <c r="J17" s="592">
        <v>45</v>
      </c>
      <c r="K17" s="592" t="s">
        <v>956</v>
      </c>
      <c r="L17" s="592">
        <v>40</v>
      </c>
      <c r="M17" s="592" t="s">
        <v>956</v>
      </c>
      <c r="N17" s="593">
        <v>0</v>
      </c>
      <c r="O17" s="583">
        <f t="shared" ref="O17:O22" si="4">SUM(C17:N17)</f>
        <v>100</v>
      </c>
      <c r="P17" s="582"/>
      <c r="Q17" s="591" t="s">
        <v>956</v>
      </c>
      <c r="R17" s="592" t="s">
        <v>956</v>
      </c>
      <c r="S17" s="592" t="s">
        <v>956</v>
      </c>
      <c r="T17" s="592">
        <v>30</v>
      </c>
      <c r="U17" s="592" t="s">
        <v>956</v>
      </c>
      <c r="V17" s="592" t="s">
        <v>956</v>
      </c>
      <c r="W17" s="592" t="s">
        <v>956</v>
      </c>
      <c r="X17" s="592">
        <v>70</v>
      </c>
      <c r="Y17" s="592">
        <v>0</v>
      </c>
      <c r="Z17" s="592">
        <v>0</v>
      </c>
      <c r="AA17" s="592" t="s">
        <v>956</v>
      </c>
      <c r="AB17" s="593">
        <v>0</v>
      </c>
      <c r="AC17" s="583">
        <f t="shared" ref="AC17:AC22" si="5">SUM(Q17:AB17)</f>
        <v>100</v>
      </c>
      <c r="AD17" s="590" t="s">
        <v>968</v>
      </c>
    </row>
    <row r="18" spans="1:30" x14ac:dyDescent="0.2">
      <c r="A18" s="582" t="s">
        <v>967</v>
      </c>
      <c r="B18" s="582" t="s">
        <v>958</v>
      </c>
      <c r="C18" s="591">
        <v>10</v>
      </c>
      <c r="D18" s="592" t="s">
        <v>956</v>
      </c>
      <c r="E18" s="592" t="s">
        <v>956</v>
      </c>
      <c r="F18" s="592">
        <v>5</v>
      </c>
      <c r="G18" s="592" t="s">
        <v>956</v>
      </c>
      <c r="H18" s="592" t="s">
        <v>956</v>
      </c>
      <c r="I18" s="592" t="s">
        <v>956</v>
      </c>
      <c r="J18" s="592">
        <v>40</v>
      </c>
      <c r="K18" s="592">
        <v>15</v>
      </c>
      <c r="L18" s="592">
        <v>20</v>
      </c>
      <c r="M18" s="592" t="s">
        <v>956</v>
      </c>
      <c r="N18" s="593">
        <v>10</v>
      </c>
      <c r="O18" s="583">
        <f t="shared" si="4"/>
        <v>100</v>
      </c>
      <c r="P18" s="582"/>
      <c r="Q18" s="591">
        <v>10</v>
      </c>
      <c r="R18" s="592" t="s">
        <v>956</v>
      </c>
      <c r="S18" s="592" t="s">
        <v>956</v>
      </c>
      <c r="T18" s="592">
        <v>10</v>
      </c>
      <c r="U18" s="592" t="s">
        <v>956</v>
      </c>
      <c r="V18" s="592" t="s">
        <v>956</v>
      </c>
      <c r="W18" s="592" t="s">
        <v>956</v>
      </c>
      <c r="X18" s="592">
        <v>50</v>
      </c>
      <c r="Y18" s="592">
        <v>5</v>
      </c>
      <c r="Z18" s="592">
        <v>20</v>
      </c>
      <c r="AA18" s="592" t="s">
        <v>956</v>
      </c>
      <c r="AB18" s="593">
        <v>5</v>
      </c>
      <c r="AC18" s="583">
        <f t="shared" si="5"/>
        <v>100</v>
      </c>
      <c r="AD18" s="582"/>
    </row>
    <row r="19" spans="1:30" x14ac:dyDescent="0.2">
      <c r="A19" s="582" t="s">
        <v>967</v>
      </c>
      <c r="B19" s="582" t="s">
        <v>960</v>
      </c>
      <c r="C19" s="591">
        <v>15</v>
      </c>
      <c r="D19" s="592" t="s">
        <v>956</v>
      </c>
      <c r="E19" s="592" t="s">
        <v>956</v>
      </c>
      <c r="F19" s="592">
        <v>0</v>
      </c>
      <c r="G19" s="592" t="s">
        <v>956</v>
      </c>
      <c r="H19" s="592" t="s">
        <v>956</v>
      </c>
      <c r="I19" s="592" t="s">
        <v>956</v>
      </c>
      <c r="J19" s="592">
        <v>35</v>
      </c>
      <c r="K19" s="592">
        <v>20</v>
      </c>
      <c r="L19" s="592">
        <v>20</v>
      </c>
      <c r="M19" s="592" t="s">
        <v>956</v>
      </c>
      <c r="N19" s="593">
        <v>10</v>
      </c>
      <c r="O19" s="583">
        <f t="shared" si="4"/>
        <v>100</v>
      </c>
      <c r="P19" s="582"/>
      <c r="Q19" s="591">
        <v>15</v>
      </c>
      <c r="R19" s="592" t="s">
        <v>956</v>
      </c>
      <c r="S19" s="592" t="s">
        <v>956</v>
      </c>
      <c r="T19" s="592">
        <v>10</v>
      </c>
      <c r="U19" s="592" t="s">
        <v>956</v>
      </c>
      <c r="V19" s="592" t="s">
        <v>956</v>
      </c>
      <c r="W19" s="592" t="s">
        <v>956</v>
      </c>
      <c r="X19" s="592">
        <v>40</v>
      </c>
      <c r="Y19" s="592">
        <v>10</v>
      </c>
      <c r="Z19" s="592">
        <v>20</v>
      </c>
      <c r="AA19" s="592" t="s">
        <v>956</v>
      </c>
      <c r="AB19" s="593">
        <v>5</v>
      </c>
      <c r="AC19" s="583">
        <f t="shared" si="5"/>
        <v>100</v>
      </c>
      <c r="AD19" s="582"/>
    </row>
    <row r="20" spans="1:30" x14ac:dyDescent="0.2">
      <c r="A20" s="582" t="s">
        <v>967</v>
      </c>
      <c r="B20" s="582" t="s">
        <v>962</v>
      </c>
      <c r="C20" s="591">
        <v>15</v>
      </c>
      <c r="D20" s="592" t="s">
        <v>956</v>
      </c>
      <c r="E20" s="592" t="s">
        <v>956</v>
      </c>
      <c r="F20" s="592">
        <v>5</v>
      </c>
      <c r="G20" s="592" t="s">
        <v>956</v>
      </c>
      <c r="H20" s="592" t="s">
        <v>956</v>
      </c>
      <c r="I20" s="592" t="s">
        <v>956</v>
      </c>
      <c r="J20" s="592">
        <v>35</v>
      </c>
      <c r="K20" s="592">
        <v>20</v>
      </c>
      <c r="L20" s="592">
        <v>15</v>
      </c>
      <c r="M20" s="592" t="s">
        <v>956</v>
      </c>
      <c r="N20" s="593">
        <v>10</v>
      </c>
      <c r="O20" s="583">
        <f t="shared" si="4"/>
        <v>100</v>
      </c>
      <c r="P20" s="582"/>
      <c r="Q20" s="591">
        <v>15</v>
      </c>
      <c r="R20" s="592" t="s">
        <v>956</v>
      </c>
      <c r="S20" s="592" t="s">
        <v>956</v>
      </c>
      <c r="T20" s="592">
        <v>10</v>
      </c>
      <c r="U20" s="592" t="s">
        <v>956</v>
      </c>
      <c r="V20" s="592" t="s">
        <v>956</v>
      </c>
      <c r="W20" s="592" t="s">
        <v>956</v>
      </c>
      <c r="X20" s="592">
        <v>35</v>
      </c>
      <c r="Y20" s="592">
        <v>20</v>
      </c>
      <c r="Z20" s="592">
        <v>15</v>
      </c>
      <c r="AA20" s="592" t="s">
        <v>956</v>
      </c>
      <c r="AB20" s="593">
        <v>5</v>
      </c>
      <c r="AC20" s="583">
        <f t="shared" si="5"/>
        <v>100</v>
      </c>
      <c r="AD20" s="582"/>
    </row>
    <row r="21" spans="1:30" x14ac:dyDescent="0.2">
      <c r="A21" s="582" t="s">
        <v>967</v>
      </c>
      <c r="B21" s="582" t="s">
        <v>963</v>
      </c>
      <c r="C21" s="591">
        <v>15</v>
      </c>
      <c r="D21" s="592" t="s">
        <v>956</v>
      </c>
      <c r="E21" s="592" t="s">
        <v>956</v>
      </c>
      <c r="F21" s="592">
        <v>10</v>
      </c>
      <c r="G21" s="592" t="s">
        <v>956</v>
      </c>
      <c r="H21" s="592" t="s">
        <v>956</v>
      </c>
      <c r="I21" s="592" t="s">
        <v>956</v>
      </c>
      <c r="J21" s="592">
        <v>35</v>
      </c>
      <c r="K21" s="592">
        <v>15</v>
      </c>
      <c r="L21" s="592">
        <v>15</v>
      </c>
      <c r="M21" s="592" t="s">
        <v>956</v>
      </c>
      <c r="N21" s="593">
        <v>10</v>
      </c>
      <c r="O21" s="583">
        <f t="shared" si="4"/>
        <v>100</v>
      </c>
      <c r="P21" s="582"/>
      <c r="Q21" s="591">
        <v>15</v>
      </c>
      <c r="R21" s="592" t="s">
        <v>956</v>
      </c>
      <c r="S21" s="592" t="s">
        <v>956</v>
      </c>
      <c r="T21" s="592">
        <v>15</v>
      </c>
      <c r="U21" s="592" t="s">
        <v>956</v>
      </c>
      <c r="V21" s="592" t="s">
        <v>956</v>
      </c>
      <c r="W21" s="592" t="s">
        <v>956</v>
      </c>
      <c r="X21" s="592">
        <v>35</v>
      </c>
      <c r="Y21" s="592">
        <v>20</v>
      </c>
      <c r="Z21" s="592">
        <v>10</v>
      </c>
      <c r="AA21" s="592" t="s">
        <v>956</v>
      </c>
      <c r="AB21" s="593">
        <v>5</v>
      </c>
      <c r="AC21" s="583">
        <f t="shared" si="5"/>
        <v>100</v>
      </c>
      <c r="AD21" s="582"/>
    </row>
    <row r="22" spans="1:30" x14ac:dyDescent="0.2">
      <c r="A22" s="582" t="s">
        <v>967</v>
      </c>
      <c r="B22" s="582" t="s">
        <v>964</v>
      </c>
      <c r="C22" s="591">
        <v>15</v>
      </c>
      <c r="D22" s="592" t="s">
        <v>956</v>
      </c>
      <c r="E22" s="592" t="s">
        <v>956</v>
      </c>
      <c r="F22" s="592">
        <v>15</v>
      </c>
      <c r="G22" s="592" t="s">
        <v>956</v>
      </c>
      <c r="H22" s="592" t="s">
        <v>956</v>
      </c>
      <c r="I22" s="592" t="s">
        <v>956</v>
      </c>
      <c r="J22" s="592">
        <v>30</v>
      </c>
      <c r="K22" s="592">
        <v>15</v>
      </c>
      <c r="L22" s="592">
        <v>15</v>
      </c>
      <c r="M22" s="592" t="s">
        <v>956</v>
      </c>
      <c r="N22" s="593">
        <v>10</v>
      </c>
      <c r="O22" s="583">
        <f t="shared" si="4"/>
        <v>100</v>
      </c>
      <c r="P22" s="582"/>
      <c r="Q22" s="591">
        <v>15</v>
      </c>
      <c r="R22" s="592" t="s">
        <v>956</v>
      </c>
      <c r="S22" s="592" t="s">
        <v>956</v>
      </c>
      <c r="T22" s="592">
        <v>20</v>
      </c>
      <c r="U22" s="592" t="s">
        <v>956</v>
      </c>
      <c r="V22" s="592" t="s">
        <v>956</v>
      </c>
      <c r="W22" s="592" t="s">
        <v>956</v>
      </c>
      <c r="X22" s="592">
        <v>35</v>
      </c>
      <c r="Y22" s="592">
        <v>20</v>
      </c>
      <c r="Z22" s="592">
        <v>10</v>
      </c>
      <c r="AA22" s="592" t="s">
        <v>956</v>
      </c>
      <c r="AB22" s="593">
        <v>0</v>
      </c>
      <c r="AC22" s="583">
        <f t="shared" si="5"/>
        <v>100</v>
      </c>
      <c r="AD22" s="582"/>
    </row>
    <row r="23" spans="1:30" x14ac:dyDescent="0.2">
      <c r="A23" s="582"/>
      <c r="B23" s="582"/>
      <c r="C23" s="594"/>
      <c r="D23" s="595"/>
      <c r="E23" s="595"/>
      <c r="F23" s="595"/>
      <c r="G23" s="595"/>
      <c r="H23" s="595"/>
      <c r="I23" s="595"/>
      <c r="J23" s="595"/>
      <c r="K23" s="595"/>
      <c r="L23" s="595"/>
      <c r="M23" s="595"/>
      <c r="N23" s="596"/>
      <c r="O23" s="583"/>
      <c r="P23" s="582"/>
      <c r="Q23" s="594"/>
      <c r="R23" s="595"/>
      <c r="S23" s="595"/>
      <c r="T23" s="595"/>
      <c r="U23" s="595"/>
      <c r="V23" s="595"/>
      <c r="W23" s="595"/>
      <c r="X23" s="595"/>
      <c r="Y23" s="595"/>
      <c r="Z23" s="595"/>
      <c r="AA23" s="595"/>
      <c r="AB23" s="596"/>
      <c r="AC23" s="583"/>
      <c r="AD23" s="582"/>
    </row>
    <row r="24" spans="1:30" x14ac:dyDescent="0.2">
      <c r="A24" s="582" t="s">
        <v>969</v>
      </c>
      <c r="B24" s="582" t="s">
        <v>955</v>
      </c>
      <c r="C24" s="591" t="s">
        <v>956</v>
      </c>
      <c r="D24" s="592" t="s">
        <v>956</v>
      </c>
      <c r="E24" s="592" t="s">
        <v>956</v>
      </c>
      <c r="F24" s="592">
        <v>15</v>
      </c>
      <c r="G24" s="592" t="s">
        <v>956</v>
      </c>
      <c r="H24" s="592" t="s">
        <v>956</v>
      </c>
      <c r="I24" s="592" t="s">
        <v>956</v>
      </c>
      <c r="J24" s="592">
        <v>85</v>
      </c>
      <c r="K24" s="592" t="s">
        <v>956</v>
      </c>
      <c r="L24" s="592" t="s">
        <v>956</v>
      </c>
      <c r="M24" s="592">
        <v>0</v>
      </c>
      <c r="N24" s="593">
        <v>0</v>
      </c>
      <c r="O24" s="583">
        <f t="shared" ref="O24:O29" si="6">SUM(C24:N24)</f>
        <v>100</v>
      </c>
      <c r="P24" s="582"/>
      <c r="Q24" s="591" t="s">
        <v>956</v>
      </c>
      <c r="R24" s="592" t="s">
        <v>956</v>
      </c>
      <c r="S24" s="592" t="s">
        <v>956</v>
      </c>
      <c r="T24" s="592">
        <v>10</v>
      </c>
      <c r="U24" s="592" t="s">
        <v>956</v>
      </c>
      <c r="V24" s="592" t="s">
        <v>956</v>
      </c>
      <c r="W24" s="592" t="s">
        <v>956</v>
      </c>
      <c r="X24" s="592">
        <v>85</v>
      </c>
      <c r="Y24" s="592" t="s">
        <v>956</v>
      </c>
      <c r="Z24" s="592" t="s">
        <v>956</v>
      </c>
      <c r="AA24" s="592">
        <v>5</v>
      </c>
      <c r="AB24" s="593">
        <v>0</v>
      </c>
      <c r="AC24" s="583">
        <f t="shared" ref="AC24:AC29" si="7">SUM(Q24:AB24)</f>
        <v>100</v>
      </c>
      <c r="AD24" s="590" t="s">
        <v>970</v>
      </c>
    </row>
    <row r="25" spans="1:30" x14ac:dyDescent="0.2">
      <c r="A25" s="582" t="s">
        <v>969</v>
      </c>
      <c r="B25" s="582" t="s">
        <v>958</v>
      </c>
      <c r="C25" s="591">
        <v>10</v>
      </c>
      <c r="D25" s="592" t="s">
        <v>956</v>
      </c>
      <c r="E25" s="592">
        <v>0</v>
      </c>
      <c r="F25" s="592">
        <v>5</v>
      </c>
      <c r="G25" s="592" t="s">
        <v>956</v>
      </c>
      <c r="H25" s="592" t="s">
        <v>956</v>
      </c>
      <c r="I25" s="592" t="s">
        <v>956</v>
      </c>
      <c r="J25" s="592">
        <v>75</v>
      </c>
      <c r="K25" s="592" t="s">
        <v>956</v>
      </c>
      <c r="L25" s="592" t="s">
        <v>956</v>
      </c>
      <c r="M25" s="592">
        <v>0</v>
      </c>
      <c r="N25" s="593">
        <v>10</v>
      </c>
      <c r="O25" s="583">
        <f t="shared" si="6"/>
        <v>100</v>
      </c>
      <c r="P25" s="582"/>
      <c r="Q25" s="591">
        <v>10</v>
      </c>
      <c r="R25" s="592" t="s">
        <v>956</v>
      </c>
      <c r="S25" s="592">
        <v>0</v>
      </c>
      <c r="T25" s="592">
        <v>10</v>
      </c>
      <c r="U25" s="592" t="s">
        <v>956</v>
      </c>
      <c r="V25" s="592" t="s">
        <v>956</v>
      </c>
      <c r="W25" s="592" t="s">
        <v>956</v>
      </c>
      <c r="X25" s="592">
        <v>75</v>
      </c>
      <c r="Y25" s="592" t="s">
        <v>956</v>
      </c>
      <c r="Z25" s="592" t="s">
        <v>956</v>
      </c>
      <c r="AA25" s="592">
        <v>5</v>
      </c>
      <c r="AB25" s="593">
        <v>0</v>
      </c>
      <c r="AC25" s="583">
        <f t="shared" si="7"/>
        <v>100</v>
      </c>
      <c r="AD25" s="6" t="s">
        <v>971</v>
      </c>
    </row>
    <row r="26" spans="1:30" x14ac:dyDescent="0.2">
      <c r="A26" s="582" t="s">
        <v>969</v>
      </c>
      <c r="B26" s="582" t="s">
        <v>960</v>
      </c>
      <c r="C26" s="591">
        <v>15</v>
      </c>
      <c r="D26" s="592" t="s">
        <v>956</v>
      </c>
      <c r="E26" s="592">
        <v>0</v>
      </c>
      <c r="F26" s="592">
        <v>0</v>
      </c>
      <c r="G26" s="592" t="s">
        <v>956</v>
      </c>
      <c r="H26" s="592" t="s">
        <v>956</v>
      </c>
      <c r="I26" s="592" t="s">
        <v>956</v>
      </c>
      <c r="J26" s="592">
        <v>65</v>
      </c>
      <c r="K26" s="592" t="s">
        <v>956</v>
      </c>
      <c r="L26" s="592" t="s">
        <v>956</v>
      </c>
      <c r="M26" s="592">
        <v>10</v>
      </c>
      <c r="N26" s="593">
        <v>10</v>
      </c>
      <c r="O26" s="583">
        <f t="shared" si="6"/>
        <v>100</v>
      </c>
      <c r="P26" s="582"/>
      <c r="Q26" s="591">
        <v>15</v>
      </c>
      <c r="R26" s="592" t="s">
        <v>956</v>
      </c>
      <c r="S26" s="592">
        <v>0</v>
      </c>
      <c r="T26" s="592">
        <v>10</v>
      </c>
      <c r="U26" s="592" t="s">
        <v>956</v>
      </c>
      <c r="V26" s="592" t="s">
        <v>956</v>
      </c>
      <c r="W26" s="592" t="s">
        <v>956</v>
      </c>
      <c r="X26" s="592">
        <v>65</v>
      </c>
      <c r="Y26" s="592" t="s">
        <v>956</v>
      </c>
      <c r="Z26" s="592" t="s">
        <v>956</v>
      </c>
      <c r="AA26" s="592">
        <v>10</v>
      </c>
      <c r="AB26" s="593">
        <v>0</v>
      </c>
      <c r="AC26" s="583">
        <f t="shared" si="7"/>
        <v>100</v>
      </c>
      <c r="AD26" s="6" t="s">
        <v>972</v>
      </c>
    </row>
    <row r="27" spans="1:30" x14ac:dyDescent="0.2">
      <c r="A27" s="582" t="s">
        <v>969</v>
      </c>
      <c r="B27" s="582" t="s">
        <v>962</v>
      </c>
      <c r="C27" s="591">
        <v>15</v>
      </c>
      <c r="D27" s="592" t="s">
        <v>956</v>
      </c>
      <c r="E27" s="592">
        <v>0</v>
      </c>
      <c r="F27" s="592">
        <v>5</v>
      </c>
      <c r="G27" s="592" t="s">
        <v>956</v>
      </c>
      <c r="H27" s="592" t="s">
        <v>956</v>
      </c>
      <c r="I27" s="592" t="s">
        <v>956</v>
      </c>
      <c r="J27" s="592">
        <v>50</v>
      </c>
      <c r="K27" s="592" t="s">
        <v>956</v>
      </c>
      <c r="L27" s="592">
        <v>10</v>
      </c>
      <c r="M27" s="592">
        <v>10</v>
      </c>
      <c r="N27" s="593">
        <v>10</v>
      </c>
      <c r="O27" s="583">
        <f t="shared" si="6"/>
        <v>100</v>
      </c>
      <c r="P27" s="582"/>
      <c r="Q27" s="591">
        <v>15</v>
      </c>
      <c r="R27" s="592" t="s">
        <v>956</v>
      </c>
      <c r="S27" s="592">
        <v>0</v>
      </c>
      <c r="T27" s="592">
        <v>15</v>
      </c>
      <c r="U27" s="592" t="s">
        <v>956</v>
      </c>
      <c r="V27" s="592" t="s">
        <v>956</v>
      </c>
      <c r="W27" s="592" t="s">
        <v>956</v>
      </c>
      <c r="X27" s="592">
        <v>60</v>
      </c>
      <c r="Y27" s="592" t="s">
        <v>956</v>
      </c>
      <c r="Z27" s="592" t="s">
        <v>956</v>
      </c>
      <c r="AA27" s="592">
        <v>10</v>
      </c>
      <c r="AB27" s="593">
        <v>0</v>
      </c>
      <c r="AC27" s="583">
        <f t="shared" si="7"/>
        <v>100</v>
      </c>
      <c r="AD27" s="582"/>
    </row>
    <row r="28" spans="1:30" x14ac:dyDescent="0.2">
      <c r="A28" s="582" t="s">
        <v>969</v>
      </c>
      <c r="B28" s="582" t="s">
        <v>963</v>
      </c>
      <c r="C28" s="591">
        <v>15</v>
      </c>
      <c r="D28" s="592" t="s">
        <v>956</v>
      </c>
      <c r="E28" s="592">
        <v>0</v>
      </c>
      <c r="F28" s="592">
        <v>10</v>
      </c>
      <c r="G28" s="592" t="s">
        <v>956</v>
      </c>
      <c r="H28" s="592" t="s">
        <v>956</v>
      </c>
      <c r="I28" s="592" t="s">
        <v>956</v>
      </c>
      <c r="J28" s="592">
        <v>45</v>
      </c>
      <c r="K28" s="592" t="s">
        <v>956</v>
      </c>
      <c r="L28" s="592">
        <v>10</v>
      </c>
      <c r="M28" s="592">
        <v>10</v>
      </c>
      <c r="N28" s="593">
        <v>10</v>
      </c>
      <c r="O28" s="583">
        <f t="shared" si="6"/>
        <v>100</v>
      </c>
      <c r="P28" s="582"/>
      <c r="Q28" s="591">
        <v>20</v>
      </c>
      <c r="R28" s="592" t="s">
        <v>956</v>
      </c>
      <c r="S28" s="592">
        <v>0</v>
      </c>
      <c r="T28" s="592">
        <v>20</v>
      </c>
      <c r="U28" s="592" t="s">
        <v>956</v>
      </c>
      <c r="V28" s="592" t="s">
        <v>956</v>
      </c>
      <c r="W28" s="592" t="s">
        <v>956</v>
      </c>
      <c r="X28" s="592">
        <v>55</v>
      </c>
      <c r="Y28" s="592" t="s">
        <v>956</v>
      </c>
      <c r="Z28" s="592" t="s">
        <v>956</v>
      </c>
      <c r="AA28" s="592">
        <v>5</v>
      </c>
      <c r="AB28" s="593">
        <v>0</v>
      </c>
      <c r="AC28" s="583">
        <f t="shared" si="7"/>
        <v>100</v>
      </c>
      <c r="AD28" s="582"/>
    </row>
    <row r="29" spans="1:30" x14ac:dyDescent="0.2">
      <c r="A29" s="582" t="s">
        <v>969</v>
      </c>
      <c r="B29" s="582" t="s">
        <v>964</v>
      </c>
      <c r="C29" s="591">
        <v>15</v>
      </c>
      <c r="D29" s="592" t="s">
        <v>956</v>
      </c>
      <c r="E29" s="592">
        <v>0</v>
      </c>
      <c r="F29" s="592">
        <v>15</v>
      </c>
      <c r="G29" s="592" t="s">
        <v>956</v>
      </c>
      <c r="H29" s="592" t="s">
        <v>956</v>
      </c>
      <c r="I29" s="592" t="s">
        <v>956</v>
      </c>
      <c r="J29" s="592">
        <v>40</v>
      </c>
      <c r="K29" s="592" t="s">
        <v>956</v>
      </c>
      <c r="L29" s="592">
        <v>10</v>
      </c>
      <c r="M29" s="592">
        <v>10</v>
      </c>
      <c r="N29" s="593">
        <v>10</v>
      </c>
      <c r="O29" s="583">
        <f t="shared" si="6"/>
        <v>100</v>
      </c>
      <c r="P29" s="582"/>
      <c r="Q29" s="591">
        <v>20</v>
      </c>
      <c r="R29" s="592" t="s">
        <v>956</v>
      </c>
      <c r="S29" s="592">
        <v>0</v>
      </c>
      <c r="T29" s="592">
        <v>25</v>
      </c>
      <c r="U29" s="592" t="s">
        <v>956</v>
      </c>
      <c r="V29" s="592" t="s">
        <v>956</v>
      </c>
      <c r="W29" s="592" t="s">
        <v>956</v>
      </c>
      <c r="X29" s="592">
        <v>50</v>
      </c>
      <c r="Y29" s="592" t="s">
        <v>956</v>
      </c>
      <c r="Z29" s="592" t="s">
        <v>956</v>
      </c>
      <c r="AA29" s="592">
        <v>5</v>
      </c>
      <c r="AB29" s="593">
        <v>0</v>
      </c>
      <c r="AC29" s="583">
        <f t="shared" si="7"/>
        <v>100</v>
      </c>
      <c r="AD29" s="582"/>
    </row>
    <row r="30" spans="1:30" x14ac:dyDescent="0.2">
      <c r="A30" s="582"/>
      <c r="B30" s="582"/>
      <c r="C30" s="594"/>
      <c r="D30" s="595"/>
      <c r="E30" s="595"/>
      <c r="F30" s="595"/>
      <c r="G30" s="595"/>
      <c r="H30" s="595"/>
      <c r="I30" s="595"/>
      <c r="J30" s="595"/>
      <c r="K30" s="595"/>
      <c r="L30" s="595"/>
      <c r="M30" s="595"/>
      <c r="N30" s="596"/>
      <c r="O30" s="583"/>
      <c r="P30" s="582"/>
      <c r="Q30" s="594"/>
      <c r="R30" s="595"/>
      <c r="S30" s="595"/>
      <c r="T30" s="595"/>
      <c r="U30" s="595"/>
      <c r="V30" s="595"/>
      <c r="W30" s="595"/>
      <c r="X30" s="595"/>
      <c r="Y30" s="595"/>
      <c r="Z30" s="595"/>
      <c r="AA30" s="595"/>
      <c r="AB30" s="596"/>
      <c r="AC30" s="583"/>
      <c r="AD30" s="582"/>
    </row>
    <row r="31" spans="1:30" x14ac:dyDescent="0.2">
      <c r="A31" s="582" t="s">
        <v>973</v>
      </c>
      <c r="B31" s="582" t="s">
        <v>955</v>
      </c>
      <c r="C31" s="591" t="s">
        <v>956</v>
      </c>
      <c r="D31" s="592" t="s">
        <v>956</v>
      </c>
      <c r="E31" s="592" t="s">
        <v>956</v>
      </c>
      <c r="F31" s="592">
        <v>15</v>
      </c>
      <c r="G31" s="592" t="s">
        <v>956</v>
      </c>
      <c r="H31" s="592" t="s">
        <v>956</v>
      </c>
      <c r="I31" s="592">
        <v>85</v>
      </c>
      <c r="J31" s="592" t="s">
        <v>956</v>
      </c>
      <c r="K31" s="592" t="s">
        <v>956</v>
      </c>
      <c r="L31" s="592" t="s">
        <v>956</v>
      </c>
      <c r="M31" s="592">
        <v>0</v>
      </c>
      <c r="N31" s="593">
        <v>0</v>
      </c>
      <c r="O31" s="583">
        <f t="shared" ref="O31:O36" si="8">SUM(C31:N31)</f>
        <v>100</v>
      </c>
      <c r="P31" s="582"/>
      <c r="Q31" s="591" t="s">
        <v>956</v>
      </c>
      <c r="R31" s="592" t="s">
        <v>956</v>
      </c>
      <c r="S31" s="592" t="s">
        <v>956</v>
      </c>
      <c r="T31" s="592">
        <v>10</v>
      </c>
      <c r="U31" s="592" t="s">
        <v>956</v>
      </c>
      <c r="V31" s="592" t="s">
        <v>956</v>
      </c>
      <c r="W31" s="592">
        <v>85</v>
      </c>
      <c r="X31" s="592" t="s">
        <v>956</v>
      </c>
      <c r="Y31" s="592" t="s">
        <v>956</v>
      </c>
      <c r="Z31" s="592" t="s">
        <v>956</v>
      </c>
      <c r="AA31" s="592">
        <v>5</v>
      </c>
      <c r="AB31" s="593">
        <v>0</v>
      </c>
      <c r="AC31" s="583">
        <f t="shared" ref="AC31:AC36" si="9">SUM(Q31:AB31)</f>
        <v>100</v>
      </c>
      <c r="AD31" s="590" t="s">
        <v>974</v>
      </c>
    </row>
    <row r="32" spans="1:30" x14ac:dyDescent="0.2">
      <c r="A32" s="582" t="s">
        <v>973</v>
      </c>
      <c r="B32" s="582" t="s">
        <v>958</v>
      </c>
      <c r="C32" s="591">
        <v>10</v>
      </c>
      <c r="D32" s="592" t="s">
        <v>956</v>
      </c>
      <c r="E32" s="592" t="s">
        <v>956</v>
      </c>
      <c r="F32" s="592">
        <v>5</v>
      </c>
      <c r="G32" s="592" t="s">
        <v>956</v>
      </c>
      <c r="H32" s="592" t="s">
        <v>956</v>
      </c>
      <c r="I32" s="592">
        <v>65</v>
      </c>
      <c r="J32" s="592" t="s">
        <v>956</v>
      </c>
      <c r="K32" s="592" t="s">
        <v>956</v>
      </c>
      <c r="L32" s="592">
        <v>5</v>
      </c>
      <c r="M32" s="592">
        <v>5</v>
      </c>
      <c r="N32" s="593">
        <v>10</v>
      </c>
      <c r="O32" s="583">
        <f t="shared" si="8"/>
        <v>100</v>
      </c>
      <c r="P32" s="582"/>
      <c r="Q32" s="591">
        <v>10</v>
      </c>
      <c r="R32" s="592" t="s">
        <v>956</v>
      </c>
      <c r="S32" s="592" t="s">
        <v>956</v>
      </c>
      <c r="T32" s="592">
        <v>10</v>
      </c>
      <c r="U32" s="592" t="s">
        <v>956</v>
      </c>
      <c r="V32" s="592" t="s">
        <v>956</v>
      </c>
      <c r="W32" s="592">
        <v>75</v>
      </c>
      <c r="X32" s="592" t="s">
        <v>956</v>
      </c>
      <c r="Y32" s="592" t="s">
        <v>956</v>
      </c>
      <c r="Z32" s="592" t="s">
        <v>956</v>
      </c>
      <c r="AA32" s="592">
        <v>5</v>
      </c>
      <c r="AB32" s="593">
        <v>0</v>
      </c>
      <c r="AC32" s="583">
        <f t="shared" si="9"/>
        <v>100</v>
      </c>
      <c r="AD32" s="582"/>
    </row>
    <row r="33" spans="1:30" x14ac:dyDescent="0.2">
      <c r="A33" s="582" t="s">
        <v>973</v>
      </c>
      <c r="B33" s="582" t="s">
        <v>960</v>
      </c>
      <c r="C33" s="591">
        <v>15</v>
      </c>
      <c r="D33" s="592" t="s">
        <v>956</v>
      </c>
      <c r="E33" s="592" t="s">
        <v>956</v>
      </c>
      <c r="F33" s="592">
        <v>0</v>
      </c>
      <c r="G33" s="592" t="s">
        <v>956</v>
      </c>
      <c r="H33" s="592" t="s">
        <v>956</v>
      </c>
      <c r="I33" s="592">
        <v>60</v>
      </c>
      <c r="J33" s="592" t="s">
        <v>956</v>
      </c>
      <c r="K33" s="592" t="s">
        <v>956</v>
      </c>
      <c r="L33" s="592">
        <v>10</v>
      </c>
      <c r="M33" s="592">
        <v>5</v>
      </c>
      <c r="N33" s="593">
        <v>10</v>
      </c>
      <c r="O33" s="583">
        <f t="shared" si="8"/>
        <v>100</v>
      </c>
      <c r="P33" s="582"/>
      <c r="Q33" s="591">
        <v>15</v>
      </c>
      <c r="R33" s="592" t="s">
        <v>956</v>
      </c>
      <c r="S33" s="592" t="s">
        <v>956</v>
      </c>
      <c r="T33" s="592">
        <v>10</v>
      </c>
      <c r="U33" s="592" t="s">
        <v>956</v>
      </c>
      <c r="V33" s="592" t="s">
        <v>956</v>
      </c>
      <c r="W33" s="592">
        <v>65</v>
      </c>
      <c r="X33" s="592" t="s">
        <v>956</v>
      </c>
      <c r="Y33" s="592" t="s">
        <v>956</v>
      </c>
      <c r="Z33" s="592" t="s">
        <v>956</v>
      </c>
      <c r="AA33" s="592">
        <v>5</v>
      </c>
      <c r="AB33" s="593">
        <v>5</v>
      </c>
      <c r="AC33" s="583">
        <f t="shared" si="9"/>
        <v>100</v>
      </c>
      <c r="AD33" s="582"/>
    </row>
    <row r="34" spans="1:30" x14ac:dyDescent="0.2">
      <c r="A34" s="582" t="s">
        <v>973</v>
      </c>
      <c r="B34" s="582" t="s">
        <v>962</v>
      </c>
      <c r="C34" s="591">
        <v>15</v>
      </c>
      <c r="D34" s="592" t="s">
        <v>956</v>
      </c>
      <c r="E34" s="592" t="s">
        <v>956</v>
      </c>
      <c r="F34" s="592">
        <v>5</v>
      </c>
      <c r="G34" s="592" t="s">
        <v>956</v>
      </c>
      <c r="H34" s="592" t="s">
        <v>956</v>
      </c>
      <c r="I34" s="592">
        <v>55</v>
      </c>
      <c r="J34" s="592" t="s">
        <v>956</v>
      </c>
      <c r="K34" s="592" t="s">
        <v>956</v>
      </c>
      <c r="L34" s="592">
        <v>10</v>
      </c>
      <c r="M34" s="592">
        <v>5</v>
      </c>
      <c r="N34" s="593">
        <v>10</v>
      </c>
      <c r="O34" s="583">
        <f t="shared" si="8"/>
        <v>100</v>
      </c>
      <c r="P34" s="582"/>
      <c r="Q34" s="591">
        <v>15</v>
      </c>
      <c r="R34" s="592" t="s">
        <v>956</v>
      </c>
      <c r="S34" s="592" t="s">
        <v>956</v>
      </c>
      <c r="T34" s="592">
        <v>15</v>
      </c>
      <c r="U34" s="592" t="s">
        <v>956</v>
      </c>
      <c r="V34" s="592" t="s">
        <v>956</v>
      </c>
      <c r="W34" s="592">
        <v>60</v>
      </c>
      <c r="X34" s="592" t="s">
        <v>956</v>
      </c>
      <c r="Y34" s="592" t="s">
        <v>956</v>
      </c>
      <c r="Z34" s="592" t="s">
        <v>956</v>
      </c>
      <c r="AA34" s="592">
        <v>5</v>
      </c>
      <c r="AB34" s="593">
        <v>5</v>
      </c>
      <c r="AC34" s="583">
        <f t="shared" si="9"/>
        <v>100</v>
      </c>
      <c r="AD34" s="582"/>
    </row>
    <row r="35" spans="1:30" x14ac:dyDescent="0.2">
      <c r="A35" s="582" t="s">
        <v>973</v>
      </c>
      <c r="B35" s="582" t="s">
        <v>963</v>
      </c>
      <c r="C35" s="591">
        <v>15</v>
      </c>
      <c r="D35" s="592" t="s">
        <v>956</v>
      </c>
      <c r="E35" s="592" t="s">
        <v>956</v>
      </c>
      <c r="F35" s="592">
        <v>10</v>
      </c>
      <c r="G35" s="592" t="s">
        <v>956</v>
      </c>
      <c r="H35" s="592" t="s">
        <v>956</v>
      </c>
      <c r="I35" s="592">
        <v>45</v>
      </c>
      <c r="J35" s="592" t="s">
        <v>956</v>
      </c>
      <c r="K35" s="592" t="s">
        <v>956</v>
      </c>
      <c r="L35" s="592">
        <v>15</v>
      </c>
      <c r="M35" s="592">
        <v>5</v>
      </c>
      <c r="N35" s="593">
        <v>10</v>
      </c>
      <c r="O35" s="583">
        <f t="shared" si="8"/>
        <v>100</v>
      </c>
      <c r="P35" s="582"/>
      <c r="Q35" s="591">
        <v>20</v>
      </c>
      <c r="R35" s="592" t="s">
        <v>956</v>
      </c>
      <c r="S35" s="592" t="s">
        <v>956</v>
      </c>
      <c r="T35" s="592">
        <v>20</v>
      </c>
      <c r="U35" s="592" t="s">
        <v>956</v>
      </c>
      <c r="V35" s="592" t="s">
        <v>956</v>
      </c>
      <c r="W35" s="592">
        <v>55</v>
      </c>
      <c r="X35" s="592" t="s">
        <v>956</v>
      </c>
      <c r="Y35" s="592" t="s">
        <v>956</v>
      </c>
      <c r="Z35" s="592" t="s">
        <v>956</v>
      </c>
      <c r="AA35" s="592">
        <v>5</v>
      </c>
      <c r="AB35" s="593">
        <v>0</v>
      </c>
      <c r="AC35" s="583">
        <f t="shared" si="9"/>
        <v>100</v>
      </c>
      <c r="AD35" s="582"/>
    </row>
    <row r="36" spans="1:30" x14ac:dyDescent="0.2">
      <c r="A36" s="582" t="s">
        <v>973</v>
      </c>
      <c r="B36" s="582" t="s">
        <v>964</v>
      </c>
      <c r="C36" s="591">
        <v>15</v>
      </c>
      <c r="D36" s="592" t="s">
        <v>956</v>
      </c>
      <c r="E36" s="592" t="s">
        <v>956</v>
      </c>
      <c r="F36" s="592">
        <v>15</v>
      </c>
      <c r="G36" s="592" t="s">
        <v>956</v>
      </c>
      <c r="H36" s="592" t="s">
        <v>956</v>
      </c>
      <c r="I36" s="592">
        <v>40</v>
      </c>
      <c r="J36" s="592" t="s">
        <v>956</v>
      </c>
      <c r="K36" s="592" t="s">
        <v>956</v>
      </c>
      <c r="L36" s="592">
        <v>15</v>
      </c>
      <c r="M36" s="592">
        <v>5</v>
      </c>
      <c r="N36" s="593">
        <v>10</v>
      </c>
      <c r="O36" s="583">
        <f t="shared" si="8"/>
        <v>100</v>
      </c>
      <c r="P36" s="582"/>
      <c r="Q36" s="591">
        <v>20</v>
      </c>
      <c r="R36" s="592" t="s">
        <v>956</v>
      </c>
      <c r="S36" s="592" t="s">
        <v>956</v>
      </c>
      <c r="T36" s="592">
        <v>25</v>
      </c>
      <c r="U36" s="592" t="s">
        <v>956</v>
      </c>
      <c r="V36" s="592" t="s">
        <v>956</v>
      </c>
      <c r="W36" s="592">
        <v>50</v>
      </c>
      <c r="X36" s="592" t="s">
        <v>956</v>
      </c>
      <c r="Y36" s="592" t="s">
        <v>956</v>
      </c>
      <c r="Z36" s="592" t="s">
        <v>956</v>
      </c>
      <c r="AA36" s="592">
        <v>5</v>
      </c>
      <c r="AB36" s="593">
        <v>0</v>
      </c>
      <c r="AC36" s="583">
        <f t="shared" si="9"/>
        <v>100</v>
      </c>
      <c r="AD36" s="590"/>
    </row>
    <row r="37" spans="1:30" x14ac:dyDescent="0.2">
      <c r="A37" s="582"/>
      <c r="B37" s="582"/>
      <c r="C37" s="594"/>
      <c r="D37" s="595"/>
      <c r="E37" s="595"/>
      <c r="F37" s="595"/>
      <c r="G37" s="595"/>
      <c r="H37" s="595"/>
      <c r="I37" s="595"/>
      <c r="J37" s="595"/>
      <c r="K37" s="595"/>
      <c r="L37" s="595"/>
      <c r="M37" s="595"/>
      <c r="N37" s="596"/>
      <c r="O37" s="583"/>
      <c r="P37" s="582"/>
      <c r="Q37" s="594"/>
      <c r="R37" s="595"/>
      <c r="S37" s="595"/>
      <c r="T37" s="595"/>
      <c r="U37" s="595"/>
      <c r="V37" s="595"/>
      <c r="W37" s="595"/>
      <c r="X37" s="595"/>
      <c r="Y37" s="595"/>
      <c r="Z37" s="595"/>
      <c r="AA37" s="595"/>
      <c r="AB37" s="596"/>
      <c r="AC37" s="583"/>
      <c r="AD37" s="582"/>
    </row>
    <row r="38" spans="1:30" x14ac:dyDescent="0.2">
      <c r="A38" s="582" t="s">
        <v>975</v>
      </c>
      <c r="B38" s="582" t="s">
        <v>955</v>
      </c>
      <c r="C38" s="591" t="s">
        <v>956</v>
      </c>
      <c r="D38" s="592" t="s">
        <v>956</v>
      </c>
      <c r="E38" s="592" t="s">
        <v>956</v>
      </c>
      <c r="F38" s="592">
        <v>15</v>
      </c>
      <c r="G38" s="592" t="s">
        <v>956</v>
      </c>
      <c r="H38" s="592">
        <v>50</v>
      </c>
      <c r="I38" s="592" t="s">
        <v>956</v>
      </c>
      <c r="J38" s="592" t="s">
        <v>956</v>
      </c>
      <c r="K38" s="592" t="s">
        <v>956</v>
      </c>
      <c r="L38" s="592">
        <v>35</v>
      </c>
      <c r="M38" s="592" t="s">
        <v>956</v>
      </c>
      <c r="N38" s="593">
        <v>0</v>
      </c>
      <c r="O38" s="583">
        <f t="shared" ref="O38:O43" si="10">SUM(C38:N38)</f>
        <v>100</v>
      </c>
      <c r="P38" s="582"/>
      <c r="Q38" s="591" t="s">
        <v>956</v>
      </c>
      <c r="R38" s="592" t="s">
        <v>956</v>
      </c>
      <c r="S38" s="592" t="s">
        <v>956</v>
      </c>
      <c r="T38" s="592">
        <v>15</v>
      </c>
      <c r="U38" s="592" t="s">
        <v>956</v>
      </c>
      <c r="V38" s="592">
        <v>55</v>
      </c>
      <c r="W38" s="592" t="s">
        <v>956</v>
      </c>
      <c r="X38" s="592" t="s">
        <v>956</v>
      </c>
      <c r="Y38" s="592" t="s">
        <v>956</v>
      </c>
      <c r="Z38" s="592">
        <v>30</v>
      </c>
      <c r="AA38" s="592" t="s">
        <v>956</v>
      </c>
      <c r="AB38" s="593">
        <v>0</v>
      </c>
      <c r="AC38" s="583">
        <f t="shared" ref="AC38:AC43" si="11">SUM(Q38:AB38)</f>
        <v>100</v>
      </c>
      <c r="AD38" s="590" t="s">
        <v>976</v>
      </c>
    </row>
    <row r="39" spans="1:30" x14ac:dyDescent="0.2">
      <c r="A39" s="582" t="s">
        <v>975</v>
      </c>
      <c r="B39" s="582" t="s">
        <v>958</v>
      </c>
      <c r="C39" s="591">
        <v>10</v>
      </c>
      <c r="D39" s="592" t="s">
        <v>956</v>
      </c>
      <c r="E39" s="592" t="s">
        <v>956</v>
      </c>
      <c r="F39" s="592">
        <v>5</v>
      </c>
      <c r="G39" s="592" t="s">
        <v>956</v>
      </c>
      <c r="H39" s="592">
        <v>40</v>
      </c>
      <c r="I39" s="592" t="s">
        <v>956</v>
      </c>
      <c r="J39" s="592" t="s">
        <v>956</v>
      </c>
      <c r="K39" s="592">
        <v>20</v>
      </c>
      <c r="L39" s="592">
        <v>15</v>
      </c>
      <c r="M39" s="592" t="s">
        <v>956</v>
      </c>
      <c r="N39" s="593">
        <v>10</v>
      </c>
      <c r="O39" s="583">
        <f t="shared" si="10"/>
        <v>100</v>
      </c>
      <c r="P39" s="582"/>
      <c r="Q39" s="591">
        <v>0</v>
      </c>
      <c r="R39" s="592" t="s">
        <v>956</v>
      </c>
      <c r="S39" s="592" t="s">
        <v>956</v>
      </c>
      <c r="T39" s="592">
        <v>10</v>
      </c>
      <c r="U39" s="592" t="s">
        <v>956</v>
      </c>
      <c r="V39" s="592">
        <v>50</v>
      </c>
      <c r="W39" s="592" t="s">
        <v>956</v>
      </c>
      <c r="X39" s="592" t="s">
        <v>956</v>
      </c>
      <c r="Y39" s="592">
        <v>20</v>
      </c>
      <c r="Z39" s="592">
        <v>20</v>
      </c>
      <c r="AA39" s="592" t="s">
        <v>956</v>
      </c>
      <c r="AB39" s="593">
        <v>0</v>
      </c>
      <c r="AC39" s="583">
        <f t="shared" si="11"/>
        <v>100</v>
      </c>
      <c r="AD39" s="6" t="s">
        <v>977</v>
      </c>
    </row>
    <row r="40" spans="1:30" x14ac:dyDescent="0.2">
      <c r="A40" s="582" t="s">
        <v>975</v>
      </c>
      <c r="B40" s="582" t="s">
        <v>960</v>
      </c>
      <c r="C40" s="591">
        <v>15</v>
      </c>
      <c r="D40" s="592" t="s">
        <v>956</v>
      </c>
      <c r="E40" s="592" t="s">
        <v>956</v>
      </c>
      <c r="F40" s="592">
        <v>0</v>
      </c>
      <c r="G40" s="592" t="s">
        <v>956</v>
      </c>
      <c r="H40" s="592">
        <v>35</v>
      </c>
      <c r="I40" s="592" t="s">
        <v>956</v>
      </c>
      <c r="J40" s="592" t="s">
        <v>956</v>
      </c>
      <c r="K40" s="592">
        <v>20</v>
      </c>
      <c r="L40" s="592">
        <v>20</v>
      </c>
      <c r="M40" s="592" t="s">
        <v>956</v>
      </c>
      <c r="N40" s="593">
        <v>10</v>
      </c>
      <c r="O40" s="583">
        <f t="shared" si="10"/>
        <v>100</v>
      </c>
      <c r="P40" s="582"/>
      <c r="Q40" s="591">
        <v>0</v>
      </c>
      <c r="R40" s="592" t="s">
        <v>956</v>
      </c>
      <c r="S40" s="592" t="s">
        <v>956</v>
      </c>
      <c r="T40" s="592">
        <v>10</v>
      </c>
      <c r="U40" s="592" t="s">
        <v>956</v>
      </c>
      <c r="V40" s="592">
        <v>45</v>
      </c>
      <c r="W40" s="592" t="s">
        <v>956</v>
      </c>
      <c r="X40" s="592" t="s">
        <v>956</v>
      </c>
      <c r="Y40" s="592">
        <v>25</v>
      </c>
      <c r="Z40" s="592">
        <v>20</v>
      </c>
      <c r="AA40" s="592" t="s">
        <v>956</v>
      </c>
      <c r="AB40" s="593">
        <v>0</v>
      </c>
      <c r="AC40" s="583">
        <f t="shared" si="11"/>
        <v>100</v>
      </c>
      <c r="AD40" s="6"/>
    </row>
    <row r="41" spans="1:30" x14ac:dyDescent="0.2">
      <c r="A41" s="582" t="s">
        <v>975</v>
      </c>
      <c r="B41" s="582" t="s">
        <v>962</v>
      </c>
      <c r="C41" s="591">
        <v>15</v>
      </c>
      <c r="D41" s="592" t="s">
        <v>956</v>
      </c>
      <c r="E41" s="592" t="s">
        <v>956</v>
      </c>
      <c r="F41" s="592">
        <v>5</v>
      </c>
      <c r="G41" s="592" t="s">
        <v>956</v>
      </c>
      <c r="H41" s="592">
        <v>30</v>
      </c>
      <c r="I41" s="592" t="s">
        <v>956</v>
      </c>
      <c r="J41" s="592" t="s">
        <v>956</v>
      </c>
      <c r="K41" s="592">
        <v>20</v>
      </c>
      <c r="L41" s="592">
        <v>20</v>
      </c>
      <c r="M41" s="592" t="s">
        <v>956</v>
      </c>
      <c r="N41" s="593">
        <v>10</v>
      </c>
      <c r="O41" s="583">
        <f t="shared" si="10"/>
        <v>100</v>
      </c>
      <c r="P41" s="582"/>
      <c r="Q41" s="591">
        <v>0</v>
      </c>
      <c r="R41" s="592" t="s">
        <v>956</v>
      </c>
      <c r="S41" s="592" t="s">
        <v>956</v>
      </c>
      <c r="T41" s="592">
        <v>15</v>
      </c>
      <c r="U41" s="592" t="s">
        <v>956</v>
      </c>
      <c r="V41" s="592">
        <v>40</v>
      </c>
      <c r="W41" s="592" t="s">
        <v>956</v>
      </c>
      <c r="X41" s="592" t="s">
        <v>956</v>
      </c>
      <c r="Y41" s="592">
        <v>30</v>
      </c>
      <c r="Z41" s="592">
        <v>15</v>
      </c>
      <c r="AA41" s="592" t="s">
        <v>956</v>
      </c>
      <c r="AB41" s="593">
        <v>0</v>
      </c>
      <c r="AC41" s="583">
        <f t="shared" si="11"/>
        <v>100</v>
      </c>
      <c r="AD41" s="6"/>
    </row>
    <row r="42" spans="1:30" x14ac:dyDescent="0.2">
      <c r="A42" s="582" t="s">
        <v>975</v>
      </c>
      <c r="B42" s="582" t="s">
        <v>963</v>
      </c>
      <c r="C42" s="591">
        <v>15</v>
      </c>
      <c r="D42" s="592" t="s">
        <v>956</v>
      </c>
      <c r="E42" s="592" t="s">
        <v>956</v>
      </c>
      <c r="F42" s="592">
        <v>10</v>
      </c>
      <c r="G42" s="592" t="s">
        <v>956</v>
      </c>
      <c r="H42" s="592">
        <v>25</v>
      </c>
      <c r="I42" s="592" t="s">
        <v>956</v>
      </c>
      <c r="J42" s="592" t="s">
        <v>956</v>
      </c>
      <c r="K42" s="592">
        <v>20</v>
      </c>
      <c r="L42" s="592">
        <v>20</v>
      </c>
      <c r="M42" s="592" t="s">
        <v>956</v>
      </c>
      <c r="N42" s="593">
        <v>10</v>
      </c>
      <c r="O42" s="583">
        <f t="shared" si="10"/>
        <v>100</v>
      </c>
      <c r="P42" s="582"/>
      <c r="Q42" s="591">
        <v>0</v>
      </c>
      <c r="R42" s="592" t="s">
        <v>956</v>
      </c>
      <c r="S42" s="592" t="s">
        <v>956</v>
      </c>
      <c r="T42" s="592">
        <v>20</v>
      </c>
      <c r="U42" s="592" t="s">
        <v>956</v>
      </c>
      <c r="V42" s="592">
        <v>35</v>
      </c>
      <c r="W42" s="592" t="s">
        <v>956</v>
      </c>
      <c r="X42" s="592" t="s">
        <v>956</v>
      </c>
      <c r="Y42" s="592">
        <v>35</v>
      </c>
      <c r="Z42" s="592">
        <v>10</v>
      </c>
      <c r="AA42" s="592" t="s">
        <v>956</v>
      </c>
      <c r="AB42" s="593">
        <v>0</v>
      </c>
      <c r="AC42" s="583">
        <f t="shared" si="11"/>
        <v>100</v>
      </c>
      <c r="AD42" s="6"/>
    </row>
    <row r="43" spans="1:30" x14ac:dyDescent="0.2">
      <c r="A43" s="582" t="s">
        <v>975</v>
      </c>
      <c r="B43" s="582" t="s">
        <v>964</v>
      </c>
      <c r="C43" s="591">
        <v>15</v>
      </c>
      <c r="D43" s="592" t="s">
        <v>956</v>
      </c>
      <c r="E43" s="592" t="s">
        <v>956</v>
      </c>
      <c r="F43" s="592">
        <v>15</v>
      </c>
      <c r="G43" s="592" t="s">
        <v>956</v>
      </c>
      <c r="H43" s="592">
        <v>20</v>
      </c>
      <c r="I43" s="592" t="s">
        <v>956</v>
      </c>
      <c r="J43" s="592" t="s">
        <v>956</v>
      </c>
      <c r="K43" s="592">
        <v>20</v>
      </c>
      <c r="L43" s="592">
        <v>20</v>
      </c>
      <c r="M43" s="592" t="s">
        <v>956</v>
      </c>
      <c r="N43" s="593">
        <v>10</v>
      </c>
      <c r="O43" s="583">
        <f t="shared" si="10"/>
        <v>100</v>
      </c>
      <c r="P43" s="582"/>
      <c r="Q43" s="591">
        <v>0</v>
      </c>
      <c r="R43" s="592" t="s">
        <v>956</v>
      </c>
      <c r="S43" s="592" t="s">
        <v>956</v>
      </c>
      <c r="T43" s="592">
        <v>25</v>
      </c>
      <c r="U43" s="592" t="s">
        <v>956</v>
      </c>
      <c r="V43" s="592">
        <v>30</v>
      </c>
      <c r="W43" s="592" t="s">
        <v>956</v>
      </c>
      <c r="X43" s="592" t="s">
        <v>956</v>
      </c>
      <c r="Y43" s="592">
        <v>40</v>
      </c>
      <c r="Z43" s="592">
        <v>5</v>
      </c>
      <c r="AA43" s="592" t="s">
        <v>956</v>
      </c>
      <c r="AB43" s="593">
        <v>0</v>
      </c>
      <c r="AC43" s="583">
        <f t="shared" si="11"/>
        <v>100</v>
      </c>
      <c r="AD43" s="6"/>
    </row>
    <row r="44" spans="1:30" x14ac:dyDescent="0.2">
      <c r="A44" s="582"/>
      <c r="B44" s="582"/>
      <c r="C44" s="594"/>
      <c r="D44" s="595"/>
      <c r="E44" s="595"/>
      <c r="F44" s="595"/>
      <c r="G44" s="595"/>
      <c r="H44" s="595"/>
      <c r="I44" s="595"/>
      <c r="J44" s="595"/>
      <c r="K44" s="595"/>
      <c r="L44" s="595"/>
      <c r="M44" s="595"/>
      <c r="N44" s="596"/>
      <c r="O44" s="583"/>
      <c r="P44" s="582"/>
      <c r="Q44" s="594"/>
      <c r="R44" s="595"/>
      <c r="S44" s="595"/>
      <c r="T44" s="595"/>
      <c r="U44" s="595"/>
      <c r="V44" s="595"/>
      <c r="W44" s="595"/>
      <c r="X44" s="595"/>
      <c r="Y44" s="595"/>
      <c r="Z44" s="595"/>
      <c r="AA44" s="595"/>
      <c r="AB44" s="596"/>
      <c r="AC44" s="583"/>
      <c r="AD44" s="582"/>
    </row>
    <row r="45" spans="1:30" x14ac:dyDescent="0.2">
      <c r="A45" s="582" t="s">
        <v>978</v>
      </c>
      <c r="B45" s="582" t="s">
        <v>955</v>
      </c>
      <c r="C45" s="591" t="s">
        <v>956</v>
      </c>
      <c r="D45" s="592" t="s">
        <v>956</v>
      </c>
      <c r="E45" s="592" t="s">
        <v>956</v>
      </c>
      <c r="F45" s="592">
        <v>15</v>
      </c>
      <c r="G45" s="592">
        <v>60</v>
      </c>
      <c r="H45" s="592" t="s">
        <v>956</v>
      </c>
      <c r="I45" s="592" t="s">
        <v>956</v>
      </c>
      <c r="J45" s="592" t="s">
        <v>956</v>
      </c>
      <c r="K45" s="592" t="s">
        <v>956</v>
      </c>
      <c r="L45" s="592">
        <v>25</v>
      </c>
      <c r="M45" s="592">
        <v>0</v>
      </c>
      <c r="N45" s="593">
        <v>0</v>
      </c>
      <c r="O45" s="583">
        <f t="shared" ref="O45:O50" si="12">SUM(C45:N45)</f>
        <v>100</v>
      </c>
      <c r="P45" s="582"/>
      <c r="Q45" s="591" t="s">
        <v>956</v>
      </c>
      <c r="R45" s="592" t="s">
        <v>956</v>
      </c>
      <c r="S45" s="592" t="s">
        <v>956</v>
      </c>
      <c r="T45" s="592">
        <v>30</v>
      </c>
      <c r="U45" s="592">
        <v>50</v>
      </c>
      <c r="V45" s="592" t="s">
        <v>956</v>
      </c>
      <c r="W45" s="592" t="s">
        <v>956</v>
      </c>
      <c r="X45" s="592" t="s">
        <v>956</v>
      </c>
      <c r="Y45" s="592" t="s">
        <v>956</v>
      </c>
      <c r="Z45" s="592" t="s">
        <v>956</v>
      </c>
      <c r="AA45" s="592">
        <v>15</v>
      </c>
      <c r="AB45" s="593">
        <v>5</v>
      </c>
      <c r="AC45" s="583">
        <f t="shared" ref="AC45:AC50" si="13">SUM(Q45:AB45)</f>
        <v>100</v>
      </c>
      <c r="AD45" s="590" t="s">
        <v>979</v>
      </c>
    </row>
    <row r="46" spans="1:30" x14ac:dyDescent="0.2">
      <c r="A46" s="582" t="s">
        <v>978</v>
      </c>
      <c r="B46" s="582" t="s">
        <v>958</v>
      </c>
      <c r="C46" s="591">
        <v>10</v>
      </c>
      <c r="D46" s="592" t="s">
        <v>956</v>
      </c>
      <c r="E46" s="592" t="s">
        <v>956</v>
      </c>
      <c r="F46" s="592">
        <v>5</v>
      </c>
      <c r="G46" s="592">
        <v>50</v>
      </c>
      <c r="H46" s="592" t="s">
        <v>956</v>
      </c>
      <c r="I46" s="592" t="s">
        <v>956</v>
      </c>
      <c r="J46" s="592" t="s">
        <v>956</v>
      </c>
      <c r="K46" s="592">
        <v>15</v>
      </c>
      <c r="L46" s="592">
        <v>10</v>
      </c>
      <c r="M46" s="592">
        <v>0</v>
      </c>
      <c r="N46" s="593">
        <v>10</v>
      </c>
      <c r="O46" s="583">
        <f t="shared" si="12"/>
        <v>100</v>
      </c>
      <c r="P46" s="582"/>
      <c r="Q46" s="591">
        <v>0</v>
      </c>
      <c r="R46" s="592" t="s">
        <v>956</v>
      </c>
      <c r="S46" s="592" t="s">
        <v>956</v>
      </c>
      <c r="T46" s="592">
        <v>30</v>
      </c>
      <c r="U46" s="592">
        <v>50</v>
      </c>
      <c r="V46" s="592" t="s">
        <v>956</v>
      </c>
      <c r="W46" s="592" t="s">
        <v>956</v>
      </c>
      <c r="X46" s="592" t="s">
        <v>956</v>
      </c>
      <c r="Y46" s="592" t="s">
        <v>956</v>
      </c>
      <c r="Z46" s="592" t="s">
        <v>956</v>
      </c>
      <c r="AA46" s="592">
        <v>15</v>
      </c>
      <c r="AB46" s="593">
        <v>5</v>
      </c>
      <c r="AC46" s="583">
        <f t="shared" si="13"/>
        <v>100</v>
      </c>
      <c r="AD46" s="6" t="s">
        <v>980</v>
      </c>
    </row>
    <row r="47" spans="1:30" x14ac:dyDescent="0.2">
      <c r="A47" s="582" t="s">
        <v>978</v>
      </c>
      <c r="B47" s="582" t="s">
        <v>960</v>
      </c>
      <c r="C47" s="591">
        <v>15</v>
      </c>
      <c r="D47" s="592" t="s">
        <v>956</v>
      </c>
      <c r="E47" s="592" t="s">
        <v>956</v>
      </c>
      <c r="F47" s="592">
        <v>0</v>
      </c>
      <c r="G47" s="592">
        <v>45</v>
      </c>
      <c r="H47" s="592" t="s">
        <v>956</v>
      </c>
      <c r="I47" s="592" t="s">
        <v>956</v>
      </c>
      <c r="J47" s="592" t="s">
        <v>956</v>
      </c>
      <c r="K47" s="592">
        <v>15</v>
      </c>
      <c r="L47" s="592">
        <v>15</v>
      </c>
      <c r="M47" s="592">
        <v>0</v>
      </c>
      <c r="N47" s="593">
        <v>10</v>
      </c>
      <c r="O47" s="583">
        <f t="shared" si="12"/>
        <v>100</v>
      </c>
      <c r="P47" s="582"/>
      <c r="Q47" s="591">
        <v>0</v>
      </c>
      <c r="R47" s="592" t="s">
        <v>956</v>
      </c>
      <c r="S47" s="592" t="s">
        <v>956</v>
      </c>
      <c r="T47" s="592">
        <v>35</v>
      </c>
      <c r="U47" s="592">
        <v>45</v>
      </c>
      <c r="V47" s="592" t="s">
        <v>956</v>
      </c>
      <c r="W47" s="592" t="s">
        <v>956</v>
      </c>
      <c r="X47" s="592" t="s">
        <v>956</v>
      </c>
      <c r="Y47" s="592" t="s">
        <v>956</v>
      </c>
      <c r="Z47" s="592">
        <v>5</v>
      </c>
      <c r="AA47" s="592">
        <v>10</v>
      </c>
      <c r="AB47" s="593">
        <v>5</v>
      </c>
      <c r="AC47" s="583">
        <f t="shared" si="13"/>
        <v>100</v>
      </c>
      <c r="AD47" s="6" t="s">
        <v>981</v>
      </c>
    </row>
    <row r="48" spans="1:30" x14ac:dyDescent="0.2">
      <c r="A48" s="582" t="s">
        <v>978</v>
      </c>
      <c r="B48" s="582" t="s">
        <v>962</v>
      </c>
      <c r="C48" s="591">
        <v>15</v>
      </c>
      <c r="D48" s="592" t="s">
        <v>956</v>
      </c>
      <c r="E48" s="592" t="s">
        <v>956</v>
      </c>
      <c r="F48" s="592">
        <v>5</v>
      </c>
      <c r="G48" s="592">
        <v>40</v>
      </c>
      <c r="H48" s="592" t="s">
        <v>956</v>
      </c>
      <c r="I48" s="592" t="s">
        <v>956</v>
      </c>
      <c r="J48" s="592" t="s">
        <v>956</v>
      </c>
      <c r="K48" s="592">
        <v>15</v>
      </c>
      <c r="L48" s="592">
        <v>15</v>
      </c>
      <c r="M48" s="592">
        <v>0</v>
      </c>
      <c r="N48" s="593">
        <v>10</v>
      </c>
      <c r="O48" s="583">
        <f t="shared" si="12"/>
        <v>100</v>
      </c>
      <c r="P48" s="582"/>
      <c r="Q48" s="591">
        <v>0</v>
      </c>
      <c r="R48" s="592" t="s">
        <v>956</v>
      </c>
      <c r="S48" s="592" t="s">
        <v>956</v>
      </c>
      <c r="T48" s="592">
        <v>35</v>
      </c>
      <c r="U48" s="592">
        <v>40</v>
      </c>
      <c r="V48" s="592" t="s">
        <v>956</v>
      </c>
      <c r="W48" s="592" t="s">
        <v>956</v>
      </c>
      <c r="X48" s="592" t="s">
        <v>956</v>
      </c>
      <c r="Y48" s="592" t="s">
        <v>956</v>
      </c>
      <c r="Z48" s="592">
        <v>10</v>
      </c>
      <c r="AA48" s="592">
        <v>10</v>
      </c>
      <c r="AB48" s="593">
        <v>5</v>
      </c>
      <c r="AC48" s="583">
        <f t="shared" si="13"/>
        <v>100</v>
      </c>
      <c r="AD48" s="6" t="s">
        <v>982</v>
      </c>
    </row>
    <row r="49" spans="1:30" x14ac:dyDescent="0.2">
      <c r="A49" s="582" t="s">
        <v>978</v>
      </c>
      <c r="B49" s="582" t="s">
        <v>963</v>
      </c>
      <c r="C49" s="591">
        <v>15</v>
      </c>
      <c r="D49" s="592" t="s">
        <v>956</v>
      </c>
      <c r="E49" s="592" t="s">
        <v>956</v>
      </c>
      <c r="F49" s="592">
        <v>10</v>
      </c>
      <c r="G49" s="592">
        <v>35</v>
      </c>
      <c r="H49" s="592" t="s">
        <v>956</v>
      </c>
      <c r="I49" s="592" t="s">
        <v>956</v>
      </c>
      <c r="J49" s="592" t="s">
        <v>956</v>
      </c>
      <c r="K49" s="592">
        <v>15</v>
      </c>
      <c r="L49" s="592">
        <v>15</v>
      </c>
      <c r="M49" s="592">
        <v>0</v>
      </c>
      <c r="N49" s="593">
        <v>10</v>
      </c>
      <c r="O49" s="583">
        <f t="shared" si="12"/>
        <v>100</v>
      </c>
      <c r="P49" s="582"/>
      <c r="Q49" s="591">
        <v>0</v>
      </c>
      <c r="R49" s="592" t="s">
        <v>956</v>
      </c>
      <c r="S49" s="592" t="s">
        <v>956</v>
      </c>
      <c r="T49" s="592">
        <v>40</v>
      </c>
      <c r="U49" s="592">
        <v>40</v>
      </c>
      <c r="V49" s="592" t="s">
        <v>956</v>
      </c>
      <c r="W49" s="592" t="s">
        <v>956</v>
      </c>
      <c r="X49" s="592" t="s">
        <v>956</v>
      </c>
      <c r="Y49" s="592" t="s">
        <v>956</v>
      </c>
      <c r="Z49" s="592">
        <v>10</v>
      </c>
      <c r="AA49" s="592">
        <v>5</v>
      </c>
      <c r="AB49" s="593">
        <v>5</v>
      </c>
      <c r="AC49" s="583">
        <f t="shared" si="13"/>
        <v>100</v>
      </c>
      <c r="AD49" s="597" t="s">
        <v>983</v>
      </c>
    </row>
    <row r="50" spans="1:30" x14ac:dyDescent="0.2">
      <c r="A50" s="582" t="s">
        <v>978</v>
      </c>
      <c r="B50" s="582" t="s">
        <v>964</v>
      </c>
      <c r="C50" s="591">
        <v>15</v>
      </c>
      <c r="D50" s="592" t="s">
        <v>956</v>
      </c>
      <c r="E50" s="592" t="s">
        <v>956</v>
      </c>
      <c r="F50" s="592">
        <v>15</v>
      </c>
      <c r="G50" s="592">
        <v>60</v>
      </c>
      <c r="H50" s="592" t="s">
        <v>956</v>
      </c>
      <c r="I50" s="592" t="s">
        <v>956</v>
      </c>
      <c r="J50" s="592" t="s">
        <v>956</v>
      </c>
      <c r="K50" s="592">
        <v>0</v>
      </c>
      <c r="L50" s="592">
        <v>0</v>
      </c>
      <c r="M50" s="592">
        <v>0</v>
      </c>
      <c r="N50" s="593">
        <v>10</v>
      </c>
      <c r="O50" s="583">
        <f t="shared" si="12"/>
        <v>100</v>
      </c>
      <c r="P50" s="582"/>
      <c r="Q50" s="591">
        <v>0</v>
      </c>
      <c r="R50" s="592" t="s">
        <v>956</v>
      </c>
      <c r="S50" s="592" t="s">
        <v>956</v>
      </c>
      <c r="T50" s="592">
        <v>40</v>
      </c>
      <c r="U50" s="592">
        <v>60</v>
      </c>
      <c r="V50" s="592" t="s">
        <v>956</v>
      </c>
      <c r="W50" s="592" t="s">
        <v>956</v>
      </c>
      <c r="X50" s="592" t="s">
        <v>956</v>
      </c>
      <c r="Y50" s="592" t="s">
        <v>956</v>
      </c>
      <c r="Z50" s="592" t="s">
        <v>956</v>
      </c>
      <c r="AA50" s="592">
        <v>0</v>
      </c>
      <c r="AB50" s="593">
        <v>0</v>
      </c>
      <c r="AC50" s="583">
        <f t="shared" si="13"/>
        <v>100</v>
      </c>
      <c r="AD50" s="597" t="s">
        <v>984</v>
      </c>
    </row>
    <row r="51" spans="1:30" x14ac:dyDescent="0.2">
      <c r="A51" s="582"/>
      <c r="B51" s="582"/>
      <c r="C51" s="594"/>
      <c r="D51" s="595"/>
      <c r="E51" s="595"/>
      <c r="F51" s="595"/>
      <c r="G51" s="595"/>
      <c r="H51" s="595"/>
      <c r="I51" s="595"/>
      <c r="J51" s="595"/>
      <c r="K51" s="595"/>
      <c r="L51" s="595"/>
      <c r="M51" s="595"/>
      <c r="N51" s="596"/>
      <c r="O51" s="583"/>
      <c r="P51" s="582"/>
      <c r="Q51" s="594"/>
      <c r="R51" s="595"/>
      <c r="S51" s="595"/>
      <c r="T51" s="595"/>
      <c r="U51" s="595"/>
      <c r="V51" s="595"/>
      <c r="W51" s="595"/>
      <c r="X51" s="595"/>
      <c r="Y51" s="595"/>
      <c r="Z51" s="595"/>
      <c r="AA51" s="595"/>
      <c r="AB51" s="596"/>
      <c r="AC51" s="583"/>
      <c r="AD51" s="582"/>
    </row>
    <row r="52" spans="1:30" x14ac:dyDescent="0.2">
      <c r="A52" s="582" t="s">
        <v>985</v>
      </c>
      <c r="B52" s="582" t="s">
        <v>955</v>
      </c>
      <c r="C52" s="598" t="s">
        <v>956</v>
      </c>
      <c r="D52" s="599" t="s">
        <v>956</v>
      </c>
      <c r="E52" s="599" t="s">
        <v>956</v>
      </c>
      <c r="F52" s="599">
        <v>15</v>
      </c>
      <c r="G52" s="599">
        <v>60</v>
      </c>
      <c r="H52" s="599" t="s">
        <v>956</v>
      </c>
      <c r="I52" s="599" t="s">
        <v>956</v>
      </c>
      <c r="J52" s="599" t="s">
        <v>956</v>
      </c>
      <c r="K52" s="599" t="s">
        <v>956</v>
      </c>
      <c r="L52" s="599">
        <v>25</v>
      </c>
      <c r="M52" s="599" t="s">
        <v>956</v>
      </c>
      <c r="N52" s="600">
        <v>0</v>
      </c>
      <c r="O52" s="583">
        <f t="shared" ref="O52:O57" si="14">SUM(C52:N52)</f>
        <v>100</v>
      </c>
      <c r="P52" s="582"/>
      <c r="Q52" s="598" t="s">
        <v>956</v>
      </c>
      <c r="R52" s="599" t="s">
        <v>956</v>
      </c>
      <c r="S52" s="599" t="s">
        <v>956</v>
      </c>
      <c r="T52" s="599">
        <v>15</v>
      </c>
      <c r="U52" s="599">
        <v>60</v>
      </c>
      <c r="V52" s="599" t="s">
        <v>956</v>
      </c>
      <c r="W52" s="599" t="s">
        <v>956</v>
      </c>
      <c r="X52" s="599" t="s">
        <v>956</v>
      </c>
      <c r="Y52" s="599" t="s">
        <v>956</v>
      </c>
      <c r="Z52" s="599">
        <v>25</v>
      </c>
      <c r="AA52" s="599" t="s">
        <v>956</v>
      </c>
      <c r="AB52" s="600">
        <v>0</v>
      </c>
      <c r="AC52" s="583">
        <f t="shared" ref="AC52:AC57" si="15">SUM(Q52:AB52)</f>
        <v>100</v>
      </c>
      <c r="AD52" s="590" t="s">
        <v>1237</v>
      </c>
    </row>
    <row r="53" spans="1:30" x14ac:dyDescent="0.2">
      <c r="A53" s="582" t="s">
        <v>985</v>
      </c>
      <c r="B53" s="582" t="s">
        <v>958</v>
      </c>
      <c r="C53" s="598">
        <v>10</v>
      </c>
      <c r="D53" s="599" t="s">
        <v>956</v>
      </c>
      <c r="E53" s="599" t="s">
        <v>956</v>
      </c>
      <c r="F53" s="599">
        <v>5</v>
      </c>
      <c r="G53" s="599">
        <v>50</v>
      </c>
      <c r="H53" s="599" t="s">
        <v>956</v>
      </c>
      <c r="I53" s="599" t="s">
        <v>956</v>
      </c>
      <c r="J53" s="599" t="s">
        <v>956</v>
      </c>
      <c r="K53" s="599">
        <v>15</v>
      </c>
      <c r="L53" s="599">
        <v>10</v>
      </c>
      <c r="M53" s="599" t="s">
        <v>956</v>
      </c>
      <c r="N53" s="600">
        <v>10</v>
      </c>
      <c r="O53" s="583">
        <f t="shared" si="14"/>
        <v>100</v>
      </c>
      <c r="P53" s="582"/>
      <c r="Q53" s="598">
        <v>10</v>
      </c>
      <c r="R53" s="599" t="s">
        <v>956</v>
      </c>
      <c r="S53" s="599" t="s">
        <v>956</v>
      </c>
      <c r="T53" s="599">
        <v>5</v>
      </c>
      <c r="U53" s="599">
        <v>50</v>
      </c>
      <c r="V53" s="599" t="s">
        <v>956</v>
      </c>
      <c r="W53" s="599" t="s">
        <v>956</v>
      </c>
      <c r="X53" s="599" t="s">
        <v>956</v>
      </c>
      <c r="Y53" s="599">
        <v>15</v>
      </c>
      <c r="Z53" s="599">
        <v>10</v>
      </c>
      <c r="AA53" s="599" t="s">
        <v>956</v>
      </c>
      <c r="AB53" s="600">
        <v>10</v>
      </c>
      <c r="AC53" s="583">
        <f t="shared" si="15"/>
        <v>100</v>
      </c>
      <c r="AD53" s="601"/>
    </row>
    <row r="54" spans="1:30" x14ac:dyDescent="0.2">
      <c r="A54" s="582" t="s">
        <v>985</v>
      </c>
      <c r="B54" s="582" t="s">
        <v>960</v>
      </c>
      <c r="C54" s="598">
        <v>15</v>
      </c>
      <c r="D54" s="599" t="s">
        <v>956</v>
      </c>
      <c r="E54" s="599" t="s">
        <v>956</v>
      </c>
      <c r="F54" s="599">
        <v>0</v>
      </c>
      <c r="G54" s="599">
        <v>45</v>
      </c>
      <c r="H54" s="599" t="s">
        <v>956</v>
      </c>
      <c r="I54" s="599" t="s">
        <v>956</v>
      </c>
      <c r="J54" s="599" t="s">
        <v>956</v>
      </c>
      <c r="K54" s="599">
        <v>15</v>
      </c>
      <c r="L54" s="599">
        <v>15</v>
      </c>
      <c r="M54" s="599" t="s">
        <v>956</v>
      </c>
      <c r="N54" s="600">
        <v>10</v>
      </c>
      <c r="O54" s="583">
        <f t="shared" si="14"/>
        <v>100</v>
      </c>
      <c r="P54" s="582"/>
      <c r="Q54" s="598">
        <v>15</v>
      </c>
      <c r="R54" s="599" t="s">
        <v>956</v>
      </c>
      <c r="S54" s="599" t="s">
        <v>956</v>
      </c>
      <c r="T54" s="599">
        <v>0</v>
      </c>
      <c r="U54" s="599">
        <v>45</v>
      </c>
      <c r="V54" s="599" t="s">
        <v>956</v>
      </c>
      <c r="W54" s="599" t="s">
        <v>956</v>
      </c>
      <c r="X54" s="599" t="s">
        <v>956</v>
      </c>
      <c r="Y54" s="599">
        <v>15</v>
      </c>
      <c r="Z54" s="599">
        <v>15</v>
      </c>
      <c r="AA54" s="599" t="s">
        <v>956</v>
      </c>
      <c r="AB54" s="600">
        <v>10</v>
      </c>
      <c r="AC54" s="583">
        <f t="shared" si="15"/>
        <v>100</v>
      </c>
      <c r="AD54" s="6"/>
    </row>
    <row r="55" spans="1:30" x14ac:dyDescent="0.2">
      <c r="A55" s="582" t="s">
        <v>985</v>
      </c>
      <c r="B55" s="582" t="s">
        <v>962</v>
      </c>
      <c r="C55" s="598">
        <v>15</v>
      </c>
      <c r="D55" s="599" t="s">
        <v>956</v>
      </c>
      <c r="E55" s="599" t="s">
        <v>956</v>
      </c>
      <c r="F55" s="599">
        <v>5</v>
      </c>
      <c r="G55" s="599">
        <v>40</v>
      </c>
      <c r="H55" s="599" t="s">
        <v>956</v>
      </c>
      <c r="I55" s="599" t="s">
        <v>956</v>
      </c>
      <c r="J55" s="599" t="s">
        <v>956</v>
      </c>
      <c r="K55" s="599">
        <v>15</v>
      </c>
      <c r="L55" s="599">
        <v>15</v>
      </c>
      <c r="M55" s="599" t="s">
        <v>956</v>
      </c>
      <c r="N55" s="600">
        <v>10</v>
      </c>
      <c r="O55" s="583">
        <f t="shared" si="14"/>
        <v>100</v>
      </c>
      <c r="P55" s="582"/>
      <c r="Q55" s="598">
        <v>15</v>
      </c>
      <c r="R55" s="599" t="s">
        <v>956</v>
      </c>
      <c r="S55" s="599" t="s">
        <v>956</v>
      </c>
      <c r="T55" s="599">
        <v>5</v>
      </c>
      <c r="U55" s="599">
        <v>40</v>
      </c>
      <c r="V55" s="599" t="s">
        <v>956</v>
      </c>
      <c r="W55" s="599" t="s">
        <v>956</v>
      </c>
      <c r="X55" s="599" t="s">
        <v>956</v>
      </c>
      <c r="Y55" s="599">
        <v>15</v>
      </c>
      <c r="Z55" s="599">
        <v>15</v>
      </c>
      <c r="AA55" s="599" t="s">
        <v>956</v>
      </c>
      <c r="AB55" s="600">
        <v>10</v>
      </c>
      <c r="AC55" s="583">
        <f t="shared" si="15"/>
        <v>100</v>
      </c>
      <c r="AD55" s="6"/>
    </row>
    <row r="56" spans="1:30" x14ac:dyDescent="0.2">
      <c r="A56" s="582" t="s">
        <v>985</v>
      </c>
      <c r="B56" s="582" t="s">
        <v>963</v>
      </c>
      <c r="C56" s="598">
        <v>15</v>
      </c>
      <c r="D56" s="599" t="s">
        <v>956</v>
      </c>
      <c r="E56" s="599" t="s">
        <v>956</v>
      </c>
      <c r="F56" s="599">
        <v>10</v>
      </c>
      <c r="G56" s="599">
        <v>35</v>
      </c>
      <c r="H56" s="599" t="s">
        <v>956</v>
      </c>
      <c r="I56" s="599" t="s">
        <v>956</v>
      </c>
      <c r="J56" s="599" t="s">
        <v>956</v>
      </c>
      <c r="K56" s="599">
        <v>15</v>
      </c>
      <c r="L56" s="599">
        <v>15</v>
      </c>
      <c r="M56" s="599" t="s">
        <v>956</v>
      </c>
      <c r="N56" s="600">
        <v>10</v>
      </c>
      <c r="O56" s="583">
        <f t="shared" si="14"/>
        <v>100</v>
      </c>
      <c r="P56" s="582"/>
      <c r="Q56" s="598">
        <v>15</v>
      </c>
      <c r="R56" s="599" t="s">
        <v>956</v>
      </c>
      <c r="S56" s="599" t="s">
        <v>956</v>
      </c>
      <c r="T56" s="599">
        <v>10</v>
      </c>
      <c r="U56" s="599">
        <v>35</v>
      </c>
      <c r="V56" s="599" t="s">
        <v>956</v>
      </c>
      <c r="W56" s="599" t="s">
        <v>956</v>
      </c>
      <c r="X56" s="599" t="s">
        <v>956</v>
      </c>
      <c r="Y56" s="599">
        <v>15</v>
      </c>
      <c r="Z56" s="599">
        <v>15</v>
      </c>
      <c r="AA56" s="599" t="s">
        <v>956</v>
      </c>
      <c r="AB56" s="600">
        <v>10</v>
      </c>
      <c r="AC56" s="583">
        <f t="shared" si="15"/>
        <v>100</v>
      </c>
      <c r="AD56" s="6"/>
    </row>
    <row r="57" spans="1:30" x14ac:dyDescent="0.2">
      <c r="A57" s="582" t="s">
        <v>985</v>
      </c>
      <c r="B57" s="582" t="s">
        <v>964</v>
      </c>
      <c r="C57" s="602">
        <v>15</v>
      </c>
      <c r="D57" s="603" t="s">
        <v>956</v>
      </c>
      <c r="E57" s="603" t="s">
        <v>956</v>
      </c>
      <c r="F57" s="603">
        <v>15</v>
      </c>
      <c r="G57" s="603">
        <v>30</v>
      </c>
      <c r="H57" s="603" t="s">
        <v>956</v>
      </c>
      <c r="I57" s="603" t="s">
        <v>956</v>
      </c>
      <c r="J57" s="603" t="s">
        <v>956</v>
      </c>
      <c r="K57" s="603">
        <v>15</v>
      </c>
      <c r="L57" s="603">
        <v>15</v>
      </c>
      <c r="M57" s="603" t="s">
        <v>956</v>
      </c>
      <c r="N57" s="604">
        <v>10</v>
      </c>
      <c r="O57" s="583">
        <f t="shared" si="14"/>
        <v>100</v>
      </c>
      <c r="P57" s="582"/>
      <c r="Q57" s="602">
        <v>15</v>
      </c>
      <c r="R57" s="603" t="s">
        <v>956</v>
      </c>
      <c r="S57" s="603" t="s">
        <v>956</v>
      </c>
      <c r="T57" s="603">
        <v>15</v>
      </c>
      <c r="U57" s="603">
        <v>30</v>
      </c>
      <c r="V57" s="603" t="s">
        <v>956</v>
      </c>
      <c r="W57" s="603" t="s">
        <v>956</v>
      </c>
      <c r="X57" s="603" t="s">
        <v>956</v>
      </c>
      <c r="Y57" s="603">
        <v>15</v>
      </c>
      <c r="Z57" s="603">
        <v>15</v>
      </c>
      <c r="AA57" s="603" t="s">
        <v>956</v>
      </c>
      <c r="AB57" s="604">
        <v>10</v>
      </c>
      <c r="AC57" s="583">
        <f t="shared" si="15"/>
        <v>100</v>
      </c>
      <c r="AD57" s="6"/>
    </row>
    <row r="58" spans="1:30" x14ac:dyDescent="0.2">
      <c r="A58" s="582"/>
      <c r="B58" s="582"/>
      <c r="C58" s="592"/>
      <c r="D58" s="592"/>
      <c r="E58" s="592"/>
      <c r="F58" s="592"/>
      <c r="G58" s="592"/>
      <c r="H58" s="592"/>
      <c r="I58" s="592"/>
      <c r="J58" s="592"/>
      <c r="K58" s="592"/>
      <c r="L58" s="592"/>
      <c r="M58" s="592"/>
      <c r="N58" s="592"/>
      <c r="O58" s="583"/>
      <c r="P58" s="582"/>
      <c r="Q58" s="592"/>
      <c r="R58" s="592"/>
      <c r="S58" s="592"/>
      <c r="T58" s="592"/>
      <c r="U58" s="592"/>
      <c r="V58" s="592"/>
      <c r="W58" s="592"/>
      <c r="X58" s="592"/>
      <c r="Y58" s="592"/>
      <c r="Z58" s="592"/>
      <c r="AA58" s="592"/>
      <c r="AB58" s="592"/>
      <c r="AC58" s="583"/>
      <c r="AD58" s="6"/>
    </row>
    <row r="59" spans="1:30" x14ac:dyDescent="0.2">
      <c r="A59" s="582"/>
      <c r="B59" s="582"/>
      <c r="C59" s="592"/>
      <c r="D59" s="592"/>
      <c r="E59" s="592"/>
      <c r="F59" s="592"/>
      <c r="G59" s="592"/>
      <c r="H59" s="592"/>
      <c r="I59" s="592"/>
      <c r="J59" s="592"/>
      <c r="K59" s="592"/>
      <c r="L59" s="592"/>
      <c r="M59" s="592"/>
      <c r="N59" s="583" t="s">
        <v>986</v>
      </c>
      <c r="O59" s="583"/>
      <c r="P59" s="582"/>
      <c r="Q59" s="592"/>
      <c r="R59" s="592"/>
      <c r="S59" s="592"/>
      <c r="T59" s="592"/>
      <c r="U59" s="592"/>
      <c r="V59" s="592"/>
      <c r="W59" s="592"/>
      <c r="X59" s="592"/>
      <c r="Y59" s="592"/>
      <c r="Z59" s="592"/>
      <c r="AA59" s="592"/>
      <c r="AB59" s="583" t="s">
        <v>986</v>
      </c>
      <c r="AC59" s="583"/>
      <c r="AD59" s="582"/>
    </row>
    <row r="60" spans="1:30" x14ac:dyDescent="0.2">
      <c r="A60" s="582"/>
      <c r="B60" s="582"/>
      <c r="C60" s="592"/>
      <c r="D60" s="592"/>
      <c r="E60" s="592"/>
      <c r="F60" s="592"/>
      <c r="G60" s="592"/>
      <c r="H60" s="592"/>
      <c r="I60" s="592"/>
      <c r="J60" s="592"/>
      <c r="K60" s="592"/>
      <c r="L60" s="592"/>
      <c r="M60" s="592"/>
      <c r="N60" s="583" t="s">
        <v>987</v>
      </c>
      <c r="O60" s="583"/>
      <c r="P60" s="582"/>
      <c r="Q60" s="592"/>
      <c r="R60" s="592"/>
      <c r="S60" s="592"/>
      <c r="T60" s="592"/>
      <c r="U60" s="592"/>
      <c r="V60" s="592"/>
      <c r="W60" s="592"/>
      <c r="X60" s="592"/>
      <c r="Y60" s="592"/>
      <c r="Z60" s="592"/>
      <c r="AA60" s="592"/>
      <c r="AB60" s="583" t="s">
        <v>987</v>
      </c>
      <c r="AC60" s="583"/>
      <c r="AD60" s="582"/>
    </row>
  </sheetData>
  <mergeCells count="2">
    <mergeCell ref="C1:N1"/>
    <mergeCell ref="Q1:AB1"/>
  </mergeCells>
  <conditionalFormatting sqref="C52:N57 C45:N50 C38:N43 C31:N36 C24:N29 C17:N22 C3:N8 C10:N15 Q52:AB57">
    <cfRule type="cellIs" dxfId="5" priority="1" stopIfTrue="1" operator="equal">
      <formula>"-"</formula>
    </cfRule>
    <cfRule type="cellIs" dxfId="4" priority="2" stopIfTrue="1" operator="between">
      <formula>-1</formula>
      <formula>0</formula>
    </cfRule>
    <cfRule type="cellIs" dxfId="3" priority="3" stopIfTrue="1" operator="greaterThan">
      <formula>0</formula>
    </cfRule>
  </conditionalFormatting>
  <conditionalFormatting sqref="Q3:AB8 Q10:AB15 Q17:AB22 Q24:AB29 Q31:AB36 Q38:AB43 Q45:AB50">
    <cfRule type="cellIs" dxfId="2" priority="4" stopIfTrue="1" operator="equal">
      <formula>"-"</formula>
    </cfRule>
    <cfRule type="cellIs" dxfId="1" priority="5" stopIfTrue="1" operator="equal">
      <formula>0</formula>
    </cfRule>
    <cfRule type="cellIs" dxfId="0" priority="6" stopIfTrue="1" operator="greaterThan">
      <formula>0</formula>
    </cfRule>
  </conditionalFormatting>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F2198-8E76-4E62-BD58-6517ECD7212B}">
  <dimension ref="A1:O140"/>
  <sheetViews>
    <sheetView workbookViewId="0"/>
  </sheetViews>
  <sheetFormatPr defaultRowHeight="12.75" x14ac:dyDescent="0.2"/>
  <cols>
    <col min="1" max="1" width="3.7109375" style="30" customWidth="1"/>
    <col min="2" max="2" width="42.7109375" style="30" customWidth="1"/>
    <col min="3" max="4" width="4.7109375" style="30" customWidth="1"/>
    <col min="5" max="5" width="22.7109375" style="30" customWidth="1"/>
    <col min="6" max="6" width="3.7109375" style="30" customWidth="1"/>
    <col min="7" max="7" width="42.7109375" style="30" customWidth="1"/>
    <col min="8" max="9" width="4.7109375" style="30" customWidth="1"/>
    <col min="10" max="10" width="22.7109375" style="30" customWidth="1"/>
    <col min="11" max="16384" width="9.140625" style="30"/>
  </cols>
  <sheetData>
    <row r="1" spans="1:10" ht="15" x14ac:dyDescent="0.25">
      <c r="A1" s="475"/>
      <c r="B1" s="927" t="s">
        <v>988</v>
      </c>
      <c r="C1" s="903"/>
      <c r="D1" s="903"/>
      <c r="E1" s="903"/>
      <c r="F1" s="475"/>
      <c r="G1" s="926" t="s">
        <v>989</v>
      </c>
      <c r="H1" s="903"/>
      <c r="I1" s="903"/>
      <c r="J1" s="903"/>
    </row>
    <row r="2" spans="1:10" x14ac:dyDescent="0.2">
      <c r="A2" s="475"/>
      <c r="B2" s="475"/>
      <c r="C2" s="475"/>
      <c r="D2" s="475"/>
      <c r="E2" s="475"/>
      <c r="F2" s="475"/>
      <c r="G2" s="475"/>
      <c r="H2" s="475"/>
      <c r="I2" s="475"/>
      <c r="J2" s="475"/>
    </row>
    <row r="3" spans="1:10" ht="13.5" thickBot="1" x14ac:dyDescent="0.25">
      <c r="A3" s="605"/>
      <c r="B3" s="822" t="s">
        <v>990</v>
      </c>
      <c r="C3" s="823" t="s">
        <v>991</v>
      </c>
      <c r="D3" s="823" t="s">
        <v>992</v>
      </c>
      <c r="E3" s="824"/>
      <c r="F3" s="475"/>
      <c r="G3" s="822" t="s">
        <v>990</v>
      </c>
      <c r="H3" s="823" t="s">
        <v>991</v>
      </c>
      <c r="I3" s="823" t="s">
        <v>992</v>
      </c>
      <c r="J3" s="825"/>
    </row>
    <row r="4" spans="1:10" x14ac:dyDescent="0.2">
      <c r="A4" s="475"/>
      <c r="B4" s="817" t="s">
        <v>993</v>
      </c>
      <c r="C4" s="817">
        <v>14</v>
      </c>
      <c r="D4" s="817">
        <v>82</v>
      </c>
      <c r="E4" s="817" t="s">
        <v>322</v>
      </c>
      <c r="F4" s="475"/>
      <c r="G4" s="817" t="s">
        <v>993</v>
      </c>
      <c r="H4" s="817">
        <v>14</v>
      </c>
      <c r="I4" s="817">
        <v>82</v>
      </c>
      <c r="J4" s="817" t="s">
        <v>322</v>
      </c>
    </row>
    <row r="5" spans="1:10" x14ac:dyDescent="0.2">
      <c r="A5" s="475"/>
      <c r="B5" s="818" t="s">
        <v>994</v>
      </c>
      <c r="C5" s="818">
        <v>27</v>
      </c>
      <c r="D5" s="818">
        <v>56</v>
      </c>
      <c r="E5" s="818" t="s">
        <v>311</v>
      </c>
      <c r="F5" s="475"/>
      <c r="G5" s="818" t="s">
        <v>994</v>
      </c>
      <c r="H5" s="818">
        <v>27</v>
      </c>
      <c r="I5" s="818">
        <v>56</v>
      </c>
      <c r="J5" s="818" t="s">
        <v>311</v>
      </c>
    </row>
    <row r="6" spans="1:10" x14ac:dyDescent="0.2">
      <c r="A6" s="475"/>
      <c r="B6" s="813" t="s">
        <v>995</v>
      </c>
      <c r="C6" s="813">
        <v>30</v>
      </c>
      <c r="D6" s="813">
        <v>161</v>
      </c>
      <c r="E6" s="813" t="s">
        <v>394</v>
      </c>
      <c r="F6" s="475"/>
      <c r="G6" s="813" t="s">
        <v>995</v>
      </c>
      <c r="H6" s="813">
        <v>30</v>
      </c>
      <c r="I6" s="813">
        <v>161</v>
      </c>
      <c r="J6" s="813" t="s">
        <v>394</v>
      </c>
    </row>
    <row r="7" spans="1:10" x14ac:dyDescent="0.2">
      <c r="A7" s="475"/>
      <c r="B7" s="813" t="s">
        <v>996</v>
      </c>
      <c r="C7" s="813">
        <v>13</v>
      </c>
      <c r="D7" s="813">
        <v>81</v>
      </c>
      <c r="E7" s="813" t="s">
        <v>485</v>
      </c>
      <c r="F7" s="475"/>
      <c r="G7" s="813" t="s">
        <v>996</v>
      </c>
      <c r="H7" s="813">
        <v>13</v>
      </c>
      <c r="I7" s="813">
        <v>81</v>
      </c>
      <c r="J7" s="813" t="s">
        <v>485</v>
      </c>
    </row>
    <row r="8" spans="1:10" x14ac:dyDescent="0.2">
      <c r="A8" s="475"/>
      <c r="B8" s="819" t="s">
        <v>997</v>
      </c>
      <c r="C8" s="819">
        <v>20</v>
      </c>
      <c r="D8" s="819">
        <v>112</v>
      </c>
      <c r="E8" s="819" t="s">
        <v>444</v>
      </c>
      <c r="F8" s="475"/>
      <c r="G8" s="819" t="s">
        <v>997</v>
      </c>
      <c r="H8" s="819">
        <v>20</v>
      </c>
      <c r="I8" s="819">
        <v>112</v>
      </c>
      <c r="J8" s="819" t="s">
        <v>444</v>
      </c>
    </row>
    <row r="9" spans="1:10" x14ac:dyDescent="0.2">
      <c r="A9" s="475"/>
      <c r="B9" s="818" t="s">
        <v>998</v>
      </c>
      <c r="C9" s="818">
        <v>38</v>
      </c>
      <c r="D9" s="818">
        <v>199</v>
      </c>
      <c r="E9" s="818" t="s">
        <v>515</v>
      </c>
      <c r="F9" s="475"/>
      <c r="G9" s="818" t="s">
        <v>998</v>
      </c>
      <c r="H9" s="818">
        <v>38</v>
      </c>
      <c r="I9" s="818">
        <v>199</v>
      </c>
      <c r="J9" s="818" t="s">
        <v>515</v>
      </c>
    </row>
    <row r="10" spans="1:10" x14ac:dyDescent="0.2">
      <c r="A10" s="475"/>
      <c r="B10" s="813" t="s">
        <v>999</v>
      </c>
      <c r="C10" s="813">
        <v>21</v>
      </c>
      <c r="D10" s="813">
        <v>111</v>
      </c>
      <c r="E10" s="813" t="s">
        <v>469</v>
      </c>
      <c r="F10" s="475"/>
      <c r="G10" s="813" t="s">
        <v>999</v>
      </c>
      <c r="H10" s="813">
        <v>21</v>
      </c>
      <c r="I10" s="813">
        <v>111</v>
      </c>
      <c r="J10" s="813" t="s">
        <v>469</v>
      </c>
    </row>
    <row r="11" spans="1:10" x14ac:dyDescent="0.2">
      <c r="A11" s="475"/>
      <c r="B11" s="819" t="s">
        <v>1000</v>
      </c>
      <c r="C11" s="819">
        <v>9</v>
      </c>
      <c r="D11" s="819">
        <v>57</v>
      </c>
      <c r="E11" s="819" t="s">
        <v>342</v>
      </c>
      <c r="F11" s="475"/>
      <c r="G11" s="819" t="s">
        <v>1000</v>
      </c>
      <c r="H11" s="819">
        <v>9</v>
      </c>
      <c r="I11" s="819">
        <v>57</v>
      </c>
      <c r="J11" s="819" t="s">
        <v>342</v>
      </c>
    </row>
    <row r="12" spans="1:10" x14ac:dyDescent="0.2">
      <c r="A12" s="475"/>
      <c r="B12" s="818" t="s">
        <v>1001</v>
      </c>
      <c r="C12" s="818">
        <v>37</v>
      </c>
      <c r="D12" s="818">
        <v>196</v>
      </c>
      <c r="E12" s="818" t="s">
        <v>1002</v>
      </c>
      <c r="F12" s="475"/>
      <c r="G12" s="16" t="s">
        <v>1003</v>
      </c>
      <c r="H12" s="16">
        <v>37</v>
      </c>
      <c r="I12" s="16">
        <v>196</v>
      </c>
      <c r="J12" s="16" t="s">
        <v>584</v>
      </c>
    </row>
    <row r="13" spans="1:10" x14ac:dyDescent="0.2">
      <c r="A13" s="475"/>
      <c r="B13" s="820" t="s">
        <v>1004</v>
      </c>
      <c r="C13" s="820">
        <v>37</v>
      </c>
      <c r="D13" s="820">
        <v>196</v>
      </c>
      <c r="E13" s="820" t="s">
        <v>1005</v>
      </c>
      <c r="F13" s="475"/>
      <c r="G13" s="16" t="s">
        <v>1006</v>
      </c>
      <c r="H13" s="16">
        <v>37</v>
      </c>
      <c r="I13" s="16">
        <v>196</v>
      </c>
      <c r="J13" s="16" t="s">
        <v>445</v>
      </c>
    </row>
    <row r="14" spans="1:10" x14ac:dyDescent="0.2">
      <c r="A14" s="475"/>
      <c r="B14" s="819" t="s">
        <v>1007</v>
      </c>
      <c r="C14" s="819">
        <v>37</v>
      </c>
      <c r="D14" s="819">
        <v>196</v>
      </c>
      <c r="E14" s="819" t="s">
        <v>1005</v>
      </c>
      <c r="F14" s="475"/>
      <c r="G14" s="819" t="s">
        <v>1008</v>
      </c>
      <c r="H14" s="819">
        <v>37</v>
      </c>
      <c r="I14" s="819">
        <v>196</v>
      </c>
      <c r="J14" s="819" t="s">
        <v>396</v>
      </c>
    </row>
    <row r="15" spans="1:10" ht="13.5" thickBot="1" x14ac:dyDescent="0.25">
      <c r="A15" s="475"/>
      <c r="B15" s="821" t="s">
        <v>1009</v>
      </c>
      <c r="C15" s="821">
        <v>29</v>
      </c>
      <c r="D15" s="821">
        <v>159</v>
      </c>
      <c r="E15" s="821" t="s">
        <v>358</v>
      </c>
      <c r="F15" s="475"/>
      <c r="G15" s="821" t="s">
        <v>1009</v>
      </c>
      <c r="H15" s="821">
        <v>29</v>
      </c>
      <c r="I15" s="821">
        <v>159</v>
      </c>
      <c r="J15" s="821" t="s">
        <v>358</v>
      </c>
    </row>
    <row r="16" spans="1:10" x14ac:dyDescent="0.2">
      <c r="A16" s="475"/>
      <c r="B16" s="813" t="s">
        <v>1010</v>
      </c>
      <c r="C16" s="813">
        <v>5</v>
      </c>
      <c r="D16" s="813">
        <v>26</v>
      </c>
      <c r="E16" s="813" t="s">
        <v>336</v>
      </c>
      <c r="F16" s="475"/>
      <c r="G16" s="813" t="s">
        <v>1010</v>
      </c>
      <c r="H16" s="813">
        <v>5</v>
      </c>
      <c r="I16" s="813">
        <v>26</v>
      </c>
      <c r="J16" s="813" t="s">
        <v>336</v>
      </c>
    </row>
    <row r="17" spans="1:10" x14ac:dyDescent="0.2">
      <c r="A17" s="475"/>
      <c r="B17" s="813" t="s">
        <v>1011</v>
      </c>
      <c r="C17" s="813">
        <v>15</v>
      </c>
      <c r="D17" s="813">
        <v>85</v>
      </c>
      <c r="E17" s="813" t="s">
        <v>482</v>
      </c>
      <c r="F17" s="475"/>
      <c r="G17" s="813" t="s">
        <v>1011</v>
      </c>
      <c r="H17" s="813">
        <v>25</v>
      </c>
      <c r="I17" s="813">
        <v>151</v>
      </c>
      <c r="J17" s="813" t="s">
        <v>1012</v>
      </c>
    </row>
    <row r="18" spans="1:10" x14ac:dyDescent="0.2">
      <c r="A18" s="475"/>
      <c r="B18" s="813" t="s">
        <v>1013</v>
      </c>
      <c r="C18" s="813">
        <v>32</v>
      </c>
      <c r="D18" s="813">
        <v>175</v>
      </c>
      <c r="E18" s="813" t="s">
        <v>468</v>
      </c>
      <c r="F18" s="475"/>
      <c r="G18" s="813" t="s">
        <v>1013</v>
      </c>
      <c r="H18" s="813">
        <v>15</v>
      </c>
      <c r="I18" s="813">
        <v>85</v>
      </c>
      <c r="J18" s="813" t="s">
        <v>482</v>
      </c>
    </row>
    <row r="19" spans="1:10" x14ac:dyDescent="0.2">
      <c r="A19" s="475"/>
      <c r="B19" s="813" t="s">
        <v>1014</v>
      </c>
      <c r="C19" s="813">
        <v>1</v>
      </c>
      <c r="D19" s="813">
        <v>1</v>
      </c>
      <c r="E19" s="813" t="s">
        <v>524</v>
      </c>
      <c r="F19" s="475"/>
      <c r="G19" s="813" t="s">
        <v>1014</v>
      </c>
      <c r="H19" s="813">
        <v>32</v>
      </c>
      <c r="I19" s="813">
        <v>175</v>
      </c>
      <c r="J19" s="813" t="s">
        <v>468</v>
      </c>
    </row>
    <row r="20" spans="1:10" x14ac:dyDescent="0.2">
      <c r="A20" s="475"/>
      <c r="B20" s="813" t="s">
        <v>1015</v>
      </c>
      <c r="C20" s="813">
        <v>25</v>
      </c>
      <c r="D20" s="813">
        <v>151</v>
      </c>
      <c r="E20" s="813" t="s">
        <v>1012</v>
      </c>
      <c r="F20" s="475"/>
      <c r="G20" s="813" t="s">
        <v>1015</v>
      </c>
      <c r="H20" s="813">
        <v>1</v>
      </c>
      <c r="I20" s="813">
        <v>1</v>
      </c>
      <c r="J20" s="813" t="s">
        <v>524</v>
      </c>
    </row>
    <row r="21" spans="1:10" x14ac:dyDescent="0.2">
      <c r="A21" s="475"/>
      <c r="B21" s="813" t="s">
        <v>1016</v>
      </c>
      <c r="C21" s="813">
        <v>35</v>
      </c>
      <c r="D21" s="813">
        <v>190</v>
      </c>
      <c r="E21" s="813" t="s">
        <v>464</v>
      </c>
      <c r="F21" s="475"/>
      <c r="G21" s="813" t="s">
        <v>1016</v>
      </c>
      <c r="H21" s="813">
        <v>35</v>
      </c>
      <c r="I21" s="813">
        <v>190</v>
      </c>
      <c r="J21" s="813" t="s">
        <v>464</v>
      </c>
    </row>
    <row r="22" spans="1:10" x14ac:dyDescent="0.2">
      <c r="A22" s="475"/>
      <c r="B22" s="813" t="s">
        <v>1017</v>
      </c>
      <c r="C22" s="813">
        <v>35</v>
      </c>
      <c r="D22" s="813">
        <v>190</v>
      </c>
      <c r="E22" s="813" t="s">
        <v>1018</v>
      </c>
      <c r="F22" s="475"/>
      <c r="G22" s="813" t="s">
        <v>1019</v>
      </c>
      <c r="H22" s="813">
        <v>35</v>
      </c>
      <c r="I22" s="813">
        <v>190</v>
      </c>
      <c r="J22" s="813" t="s">
        <v>464</v>
      </c>
    </row>
    <row r="23" spans="1:10" x14ac:dyDescent="0.2">
      <c r="A23" s="475"/>
      <c r="B23" s="475" t="s">
        <v>1020</v>
      </c>
      <c r="C23" s="475"/>
      <c r="D23" s="475"/>
      <c r="E23" s="606" t="s">
        <v>1021</v>
      </c>
      <c r="F23" s="475"/>
      <c r="G23" s="475" t="s">
        <v>1020</v>
      </c>
      <c r="H23" s="422"/>
      <c r="I23" s="422"/>
      <c r="J23" s="422"/>
    </row>
    <row r="24" spans="1:10" x14ac:dyDescent="0.2">
      <c r="A24" s="475"/>
      <c r="B24" s="475"/>
      <c r="C24" s="475"/>
      <c r="D24" s="475"/>
      <c r="E24" s="606" t="s">
        <v>1022</v>
      </c>
      <c r="F24" s="475"/>
      <c r="G24" s="475"/>
      <c r="H24" s="475"/>
      <c r="I24" s="475"/>
      <c r="J24" s="475"/>
    </row>
    <row r="25" spans="1:10" x14ac:dyDescent="0.2">
      <c r="A25" s="469" t="s">
        <v>1023</v>
      </c>
      <c r="B25" s="605" t="s">
        <v>1024</v>
      </c>
      <c r="C25" s="469"/>
      <c r="D25" s="469"/>
      <c r="E25" s="605"/>
      <c r="F25" s="469" t="s">
        <v>1023</v>
      </c>
      <c r="G25" s="605" t="s">
        <v>1024</v>
      </c>
      <c r="H25" s="469"/>
      <c r="I25" s="469"/>
      <c r="J25" s="465"/>
    </row>
    <row r="26" spans="1:10" x14ac:dyDescent="0.2">
      <c r="A26" s="475"/>
      <c r="B26" s="816" t="s">
        <v>1025</v>
      </c>
      <c r="C26" s="816">
        <v>22</v>
      </c>
      <c r="D26" s="816" t="s">
        <v>1026</v>
      </c>
      <c r="E26" s="816" t="s">
        <v>1027</v>
      </c>
      <c r="F26" s="475"/>
      <c r="G26" s="475" t="s">
        <v>1025</v>
      </c>
      <c r="H26" s="475">
        <v>33</v>
      </c>
      <c r="I26" s="475" t="s">
        <v>1026</v>
      </c>
      <c r="J26" s="475" t="s">
        <v>1028</v>
      </c>
    </row>
    <row r="27" spans="1:10" x14ac:dyDescent="0.2">
      <c r="A27" s="475"/>
      <c r="B27" s="475" t="s">
        <v>1029</v>
      </c>
      <c r="C27" s="475">
        <v>33</v>
      </c>
      <c r="D27" s="475" t="s">
        <v>1026</v>
      </c>
      <c r="E27" s="475" t="s">
        <v>1028</v>
      </c>
      <c r="F27" s="475"/>
      <c r="G27" s="475" t="s">
        <v>1029</v>
      </c>
      <c r="H27" s="475">
        <v>2</v>
      </c>
      <c r="I27" s="475" t="s">
        <v>1026</v>
      </c>
      <c r="J27" s="475" t="s">
        <v>334</v>
      </c>
    </row>
    <row r="28" spans="1:10" x14ac:dyDescent="0.2">
      <c r="A28" s="475"/>
      <c r="B28" s="475" t="s">
        <v>1030</v>
      </c>
      <c r="C28" s="475">
        <v>2</v>
      </c>
      <c r="D28" s="475" t="s">
        <v>1026</v>
      </c>
      <c r="E28" s="475" t="s">
        <v>334</v>
      </c>
      <c r="F28" s="475"/>
      <c r="G28" s="16" t="s">
        <v>1030</v>
      </c>
      <c r="H28" s="16">
        <v>35</v>
      </c>
      <c r="I28" s="16" t="s">
        <v>1026</v>
      </c>
      <c r="J28" s="16" t="s">
        <v>464</v>
      </c>
    </row>
    <row r="29" spans="1:10" x14ac:dyDescent="0.2">
      <c r="A29" s="475"/>
      <c r="B29" s="475" t="s">
        <v>1031</v>
      </c>
      <c r="C29" s="475">
        <v>26</v>
      </c>
      <c r="D29" s="475" t="s">
        <v>1032</v>
      </c>
      <c r="E29" s="475" t="s">
        <v>1033</v>
      </c>
      <c r="F29" s="475"/>
      <c r="G29" s="475" t="s">
        <v>1031</v>
      </c>
      <c r="H29" s="475">
        <v>26</v>
      </c>
      <c r="I29" s="475" t="s">
        <v>1032</v>
      </c>
      <c r="J29" s="475" t="s">
        <v>1033</v>
      </c>
    </row>
    <row r="30" spans="1:10" x14ac:dyDescent="0.2">
      <c r="A30" s="475"/>
      <c r="B30" s="475" t="s">
        <v>1034</v>
      </c>
      <c r="C30" s="475">
        <v>25</v>
      </c>
      <c r="D30" s="475" t="s">
        <v>1032</v>
      </c>
      <c r="E30" s="475" t="s">
        <v>1035</v>
      </c>
      <c r="F30" s="475"/>
      <c r="G30" s="475" t="s">
        <v>1034</v>
      </c>
      <c r="H30" s="475">
        <v>25</v>
      </c>
      <c r="I30" s="475" t="s">
        <v>1032</v>
      </c>
      <c r="J30" s="475" t="s">
        <v>1035</v>
      </c>
    </row>
    <row r="31" spans="1:10" x14ac:dyDescent="0.2">
      <c r="A31" s="475"/>
      <c r="B31" s="475" t="s">
        <v>1020</v>
      </c>
      <c r="C31" s="475"/>
      <c r="D31" s="475"/>
      <c r="E31" s="475"/>
      <c r="F31" s="475"/>
      <c r="G31" s="475" t="s">
        <v>1020</v>
      </c>
      <c r="H31" s="475"/>
      <c r="I31" s="475"/>
      <c r="J31" s="422"/>
    </row>
    <row r="32" spans="1:10" x14ac:dyDescent="0.2">
      <c r="A32" s="475"/>
      <c r="B32" s="475"/>
      <c r="C32" s="475"/>
      <c r="D32" s="475"/>
      <c r="E32" s="475"/>
      <c r="F32" s="475"/>
      <c r="G32" s="475"/>
      <c r="H32" s="475"/>
      <c r="I32" s="475"/>
      <c r="J32" s="475"/>
    </row>
    <row r="33" spans="1:10" x14ac:dyDescent="0.2">
      <c r="A33" s="469" t="s">
        <v>1036</v>
      </c>
      <c r="B33" s="605" t="s">
        <v>1037</v>
      </c>
      <c r="C33" s="469"/>
      <c r="D33" s="469"/>
      <c r="E33" s="605"/>
      <c r="F33" s="469" t="s">
        <v>1036</v>
      </c>
      <c r="G33" s="605" t="s">
        <v>1037</v>
      </c>
      <c r="H33" s="469"/>
      <c r="I33" s="469"/>
      <c r="J33" s="465"/>
    </row>
    <row r="34" spans="1:10" x14ac:dyDescent="0.2">
      <c r="A34" s="475"/>
      <c r="B34" s="475" t="s">
        <v>1025</v>
      </c>
      <c r="C34" s="475">
        <v>35</v>
      </c>
      <c r="D34" s="475" t="s">
        <v>1026</v>
      </c>
      <c r="E34" s="475" t="s">
        <v>464</v>
      </c>
      <c r="F34" s="475"/>
      <c r="G34" s="475" t="s">
        <v>1025</v>
      </c>
      <c r="H34" s="475">
        <v>35</v>
      </c>
      <c r="I34" s="475" t="s">
        <v>1026</v>
      </c>
      <c r="J34" s="475" t="s">
        <v>464</v>
      </c>
    </row>
    <row r="35" spans="1:10" x14ac:dyDescent="0.2">
      <c r="A35" s="475"/>
      <c r="B35" s="475" t="s">
        <v>1029</v>
      </c>
      <c r="C35" s="475">
        <v>39</v>
      </c>
      <c r="D35" s="475" t="s">
        <v>1032</v>
      </c>
      <c r="E35" s="475" t="s">
        <v>413</v>
      </c>
      <c r="F35" s="475"/>
      <c r="G35" s="475" t="s">
        <v>1029</v>
      </c>
      <c r="H35" s="475">
        <v>39</v>
      </c>
      <c r="I35" s="475" t="s">
        <v>1032</v>
      </c>
      <c r="J35" s="475" t="s">
        <v>413</v>
      </c>
    </row>
    <row r="36" spans="1:10" x14ac:dyDescent="0.2">
      <c r="A36" s="475"/>
      <c r="B36" s="475" t="s">
        <v>1030</v>
      </c>
      <c r="C36" s="475">
        <v>28</v>
      </c>
      <c r="D36" s="475" t="s">
        <v>1032</v>
      </c>
      <c r="E36" s="475" t="s">
        <v>1038</v>
      </c>
      <c r="F36" s="475"/>
      <c r="G36" s="475" t="s">
        <v>1030</v>
      </c>
      <c r="H36" s="475">
        <v>28</v>
      </c>
      <c r="I36" s="475" t="s">
        <v>1032</v>
      </c>
      <c r="J36" s="475" t="s">
        <v>1038</v>
      </c>
    </row>
    <row r="37" spans="1:10" x14ac:dyDescent="0.2">
      <c r="A37" s="475"/>
      <c r="B37" s="475" t="s">
        <v>1031</v>
      </c>
      <c r="C37" s="475">
        <v>36</v>
      </c>
      <c r="D37" s="475" t="s">
        <v>1026</v>
      </c>
      <c r="E37" s="475" t="s">
        <v>343</v>
      </c>
      <c r="F37" s="475"/>
      <c r="G37" s="475" t="s">
        <v>1031</v>
      </c>
      <c r="H37" s="475">
        <v>36</v>
      </c>
      <c r="I37" s="475" t="s">
        <v>1026</v>
      </c>
      <c r="J37" s="475" t="s">
        <v>343</v>
      </c>
    </row>
    <row r="38" spans="1:10" x14ac:dyDescent="0.2">
      <c r="A38" s="475"/>
      <c r="B38" s="475" t="s">
        <v>1034</v>
      </c>
      <c r="C38" s="475">
        <v>37</v>
      </c>
      <c r="D38" s="475" t="s">
        <v>1026</v>
      </c>
      <c r="E38" s="475" t="s">
        <v>396</v>
      </c>
      <c r="F38" s="475"/>
      <c r="G38" s="475" t="s">
        <v>1034</v>
      </c>
      <c r="H38" s="475">
        <v>37</v>
      </c>
      <c r="I38" s="475" t="s">
        <v>1026</v>
      </c>
      <c r="J38" s="475" t="s">
        <v>396</v>
      </c>
    </row>
    <row r="39" spans="1:10" x14ac:dyDescent="0.2">
      <c r="A39" s="475"/>
      <c r="B39" s="475" t="s">
        <v>1020</v>
      </c>
      <c r="C39" s="475"/>
      <c r="D39" s="475"/>
      <c r="E39" s="475"/>
      <c r="F39" s="475"/>
      <c r="G39" s="475" t="s">
        <v>1020</v>
      </c>
      <c r="H39" s="475"/>
      <c r="I39" s="475"/>
      <c r="J39" s="422"/>
    </row>
    <row r="40" spans="1:10" x14ac:dyDescent="0.2">
      <c r="A40" s="475"/>
      <c r="B40" s="475"/>
      <c r="C40" s="475"/>
      <c r="D40" s="475"/>
      <c r="E40" s="475"/>
      <c r="F40" s="475"/>
      <c r="G40" s="475"/>
      <c r="H40" s="475"/>
      <c r="I40" s="475"/>
      <c r="J40" s="475"/>
    </row>
    <row r="41" spans="1:10" x14ac:dyDescent="0.2">
      <c r="A41" s="469" t="s">
        <v>1039</v>
      </c>
      <c r="B41" s="605" t="s">
        <v>1040</v>
      </c>
      <c r="C41" s="469"/>
      <c r="D41" s="469"/>
      <c r="E41" s="605"/>
      <c r="F41" s="469" t="s">
        <v>1039</v>
      </c>
      <c r="G41" s="605" t="s">
        <v>1040</v>
      </c>
      <c r="H41" s="469"/>
      <c r="I41" s="469"/>
      <c r="J41" s="465"/>
    </row>
    <row r="42" spans="1:10" x14ac:dyDescent="0.2">
      <c r="A42" s="475"/>
      <c r="B42" s="475" t="s">
        <v>1025</v>
      </c>
      <c r="C42" s="475">
        <v>23</v>
      </c>
      <c r="D42" s="475" t="s">
        <v>1026</v>
      </c>
      <c r="E42" s="475" t="s">
        <v>558</v>
      </c>
      <c r="F42" s="475"/>
      <c r="G42" s="475" t="s">
        <v>1025</v>
      </c>
      <c r="H42" s="475">
        <v>23</v>
      </c>
      <c r="I42" s="475" t="s">
        <v>1026</v>
      </c>
      <c r="J42" s="475" t="s">
        <v>558</v>
      </c>
    </row>
    <row r="43" spans="1:10" x14ac:dyDescent="0.2">
      <c r="A43" s="475"/>
      <c r="B43" s="475" t="s">
        <v>1029</v>
      </c>
      <c r="C43" s="475">
        <v>6</v>
      </c>
      <c r="D43" s="475" t="s">
        <v>1026</v>
      </c>
      <c r="E43" s="475" t="s">
        <v>480</v>
      </c>
      <c r="F43" s="475"/>
      <c r="G43" s="475" t="s">
        <v>1029</v>
      </c>
      <c r="H43" s="475">
        <v>6</v>
      </c>
      <c r="I43" s="475" t="s">
        <v>1026</v>
      </c>
      <c r="J43" s="475" t="s">
        <v>480</v>
      </c>
    </row>
    <row r="44" spans="1:10" x14ac:dyDescent="0.2">
      <c r="A44" s="475"/>
      <c r="B44" s="475" t="s">
        <v>1030</v>
      </c>
      <c r="C44" s="475">
        <v>31</v>
      </c>
      <c r="D44" s="475" t="s">
        <v>1026</v>
      </c>
      <c r="E44" s="475" t="s">
        <v>429</v>
      </c>
      <c r="F44" s="475"/>
      <c r="G44" s="475" t="s">
        <v>1030</v>
      </c>
      <c r="H44" s="475">
        <v>31</v>
      </c>
      <c r="I44" s="475" t="s">
        <v>1026</v>
      </c>
      <c r="J44" s="475" t="s">
        <v>429</v>
      </c>
    </row>
    <row r="45" spans="1:10" x14ac:dyDescent="0.2">
      <c r="A45" s="475"/>
      <c r="B45" s="475" t="s">
        <v>1020</v>
      </c>
      <c r="C45" s="475"/>
      <c r="D45" s="475"/>
      <c r="E45" s="475"/>
      <c r="F45" s="475"/>
      <c r="G45" s="475" t="s">
        <v>1020</v>
      </c>
      <c r="H45" s="475"/>
      <c r="I45" s="475"/>
      <c r="J45" s="422"/>
    </row>
    <row r="46" spans="1:10" x14ac:dyDescent="0.2">
      <c r="A46" s="475"/>
      <c r="B46" s="475"/>
      <c r="C46" s="475"/>
      <c r="D46" s="475"/>
      <c r="E46" s="475"/>
      <c r="F46" s="475"/>
      <c r="G46" s="475"/>
      <c r="H46" s="475"/>
      <c r="I46" s="475"/>
      <c r="J46" s="475"/>
    </row>
    <row r="47" spans="1:10" x14ac:dyDescent="0.2">
      <c r="A47" s="469" t="s">
        <v>1041</v>
      </c>
      <c r="B47" s="605" t="s">
        <v>1042</v>
      </c>
      <c r="C47" s="469"/>
      <c r="D47" s="469"/>
      <c r="E47" s="605"/>
      <c r="F47" s="469" t="s">
        <v>1041</v>
      </c>
      <c r="G47" s="605" t="s">
        <v>1042</v>
      </c>
      <c r="H47" s="469"/>
      <c r="I47" s="469"/>
      <c r="J47" s="465"/>
    </row>
    <row r="48" spans="1:10" x14ac:dyDescent="0.2">
      <c r="A48" s="475"/>
      <c r="B48" s="475" t="s">
        <v>1025</v>
      </c>
      <c r="C48" s="475">
        <v>17</v>
      </c>
      <c r="D48" s="475" t="s">
        <v>1026</v>
      </c>
      <c r="E48" s="475" t="s">
        <v>541</v>
      </c>
      <c r="F48" s="475"/>
      <c r="G48" s="475" t="s">
        <v>1025</v>
      </c>
      <c r="H48" s="475">
        <v>17</v>
      </c>
      <c r="I48" s="475" t="s">
        <v>1026</v>
      </c>
      <c r="J48" s="475" t="s">
        <v>541</v>
      </c>
    </row>
    <row r="49" spans="1:10" x14ac:dyDescent="0.2">
      <c r="A49" s="475"/>
      <c r="B49" s="475" t="s">
        <v>1029</v>
      </c>
      <c r="C49" s="475">
        <v>8</v>
      </c>
      <c r="D49" s="475" t="s">
        <v>1026</v>
      </c>
      <c r="E49" s="475" t="s">
        <v>538</v>
      </c>
      <c r="F49" s="475"/>
      <c r="G49" s="475" t="s">
        <v>1029</v>
      </c>
      <c r="H49" s="475">
        <v>8</v>
      </c>
      <c r="I49" s="475" t="s">
        <v>1026</v>
      </c>
      <c r="J49" s="475" t="s">
        <v>1043</v>
      </c>
    </row>
    <row r="50" spans="1:10" x14ac:dyDescent="0.2">
      <c r="A50" s="475"/>
      <c r="B50" s="475" t="s">
        <v>1030</v>
      </c>
      <c r="C50" s="475">
        <v>2</v>
      </c>
      <c r="D50" s="475" t="s">
        <v>1026</v>
      </c>
      <c r="E50" s="475" t="s">
        <v>334</v>
      </c>
      <c r="F50" s="475"/>
      <c r="G50" s="475" t="s">
        <v>1030</v>
      </c>
      <c r="H50" s="475">
        <v>2</v>
      </c>
      <c r="I50" s="475" t="s">
        <v>1026</v>
      </c>
      <c r="J50" s="475" t="s">
        <v>334</v>
      </c>
    </row>
    <row r="51" spans="1:10" x14ac:dyDescent="0.2">
      <c r="A51" s="475"/>
      <c r="B51" s="475" t="s">
        <v>1031</v>
      </c>
      <c r="C51" s="475">
        <v>18</v>
      </c>
      <c r="D51" s="475" t="s">
        <v>1026</v>
      </c>
      <c r="E51" s="475" t="s">
        <v>374</v>
      </c>
      <c r="F51" s="475"/>
      <c r="G51" s="475" t="s">
        <v>1031</v>
      </c>
      <c r="H51" s="475">
        <v>18</v>
      </c>
      <c r="I51" s="475" t="s">
        <v>1026</v>
      </c>
      <c r="J51" s="475" t="s">
        <v>374</v>
      </c>
    </row>
    <row r="52" spans="1:10" x14ac:dyDescent="0.2">
      <c r="A52" s="475"/>
      <c r="B52" s="475" t="s">
        <v>1020</v>
      </c>
      <c r="C52" s="475"/>
      <c r="D52" s="475"/>
      <c r="E52" s="475"/>
      <c r="F52" s="475"/>
      <c r="G52" s="475" t="s">
        <v>1020</v>
      </c>
      <c r="H52" s="475"/>
      <c r="I52" s="475"/>
      <c r="J52" s="422"/>
    </row>
    <row r="53" spans="1:10" x14ac:dyDescent="0.2">
      <c r="A53" s="475"/>
      <c r="B53" s="475"/>
      <c r="C53" s="475"/>
      <c r="D53" s="475"/>
      <c r="E53" s="475"/>
      <c r="F53" s="475"/>
      <c r="G53" s="475"/>
      <c r="H53" s="475"/>
      <c r="I53" s="475"/>
      <c r="J53" s="475"/>
    </row>
    <row r="54" spans="1:10" x14ac:dyDescent="0.2">
      <c r="A54" s="469" t="s">
        <v>1044</v>
      </c>
      <c r="B54" s="605" t="s">
        <v>1045</v>
      </c>
      <c r="C54" s="469"/>
      <c r="D54" s="469"/>
      <c r="E54" s="605"/>
      <c r="F54" s="469" t="s">
        <v>1044</v>
      </c>
      <c r="G54" s="605" t="s">
        <v>1045</v>
      </c>
      <c r="H54" s="469"/>
      <c r="I54" s="469"/>
      <c r="J54" s="465"/>
    </row>
    <row r="55" spans="1:10" x14ac:dyDescent="0.2">
      <c r="A55" s="475"/>
      <c r="B55" s="475" t="s">
        <v>1025</v>
      </c>
      <c r="C55" s="475">
        <v>38</v>
      </c>
      <c r="D55" s="475" t="s">
        <v>1026</v>
      </c>
      <c r="E55" s="475" t="s">
        <v>1046</v>
      </c>
      <c r="F55" s="475"/>
      <c r="G55" s="475" t="s">
        <v>1047</v>
      </c>
      <c r="H55" s="475">
        <v>38</v>
      </c>
      <c r="I55" s="475" t="s">
        <v>1026</v>
      </c>
      <c r="J55" s="475" t="s">
        <v>1046</v>
      </c>
    </row>
    <row r="56" spans="1:10" x14ac:dyDescent="0.2">
      <c r="A56" s="475"/>
      <c r="B56" s="475" t="s">
        <v>1029</v>
      </c>
      <c r="C56" s="475">
        <v>21</v>
      </c>
      <c r="D56" s="475" t="s">
        <v>1026</v>
      </c>
      <c r="E56" s="475" t="s">
        <v>1048</v>
      </c>
      <c r="F56" s="475"/>
      <c r="G56" s="475" t="s">
        <v>1049</v>
      </c>
      <c r="H56" s="475">
        <v>21</v>
      </c>
      <c r="I56" s="475" t="s">
        <v>1026</v>
      </c>
      <c r="J56" s="475" t="s">
        <v>1048</v>
      </c>
    </row>
    <row r="57" spans="1:10" x14ac:dyDescent="0.2">
      <c r="A57" s="475"/>
      <c r="B57" s="17" t="s">
        <v>1030</v>
      </c>
      <c r="C57" s="17">
        <v>13</v>
      </c>
      <c r="D57" s="17" t="s">
        <v>1032</v>
      </c>
      <c r="E57" s="17" t="s">
        <v>589</v>
      </c>
      <c r="F57" s="475"/>
      <c r="G57" s="475" t="s">
        <v>1050</v>
      </c>
      <c r="H57" s="475">
        <v>9</v>
      </c>
      <c r="I57" s="475" t="s">
        <v>1026</v>
      </c>
      <c r="J57" s="475" t="s">
        <v>342</v>
      </c>
    </row>
    <row r="58" spans="1:10" x14ac:dyDescent="0.2">
      <c r="A58" s="475"/>
      <c r="B58" s="475" t="s">
        <v>1031</v>
      </c>
      <c r="C58" s="475">
        <v>9</v>
      </c>
      <c r="D58" s="475" t="s">
        <v>1026</v>
      </c>
      <c r="E58" s="475" t="s">
        <v>342</v>
      </c>
      <c r="F58" s="475"/>
      <c r="G58" s="475" t="s">
        <v>1051</v>
      </c>
      <c r="H58" s="475">
        <v>8</v>
      </c>
      <c r="I58" s="475" t="s">
        <v>1026</v>
      </c>
      <c r="J58" s="475" t="s">
        <v>538</v>
      </c>
    </row>
    <row r="59" spans="1:10" x14ac:dyDescent="0.2">
      <c r="A59" s="475"/>
      <c r="B59" s="17" t="s">
        <v>1034</v>
      </c>
      <c r="C59" s="17">
        <v>36</v>
      </c>
      <c r="D59" s="17" t="s">
        <v>1032</v>
      </c>
      <c r="E59" s="17" t="s">
        <v>450</v>
      </c>
      <c r="F59" s="475"/>
      <c r="G59" s="475" t="s">
        <v>1052</v>
      </c>
      <c r="H59" s="475">
        <v>19</v>
      </c>
      <c r="I59" s="475" t="s">
        <v>1026</v>
      </c>
      <c r="J59" s="475" t="s">
        <v>445</v>
      </c>
    </row>
    <row r="60" spans="1:10" x14ac:dyDescent="0.2">
      <c r="A60" s="475"/>
      <c r="B60" s="475" t="s">
        <v>1053</v>
      </c>
      <c r="C60" s="475">
        <v>8</v>
      </c>
      <c r="D60" s="475" t="s">
        <v>1026</v>
      </c>
      <c r="E60" s="475" t="s">
        <v>538</v>
      </c>
      <c r="F60" s="475"/>
      <c r="G60" s="17" t="s">
        <v>1054</v>
      </c>
      <c r="H60" s="17">
        <v>13</v>
      </c>
      <c r="I60" s="17" t="s">
        <v>1032</v>
      </c>
      <c r="J60" s="17" t="s">
        <v>589</v>
      </c>
    </row>
    <row r="61" spans="1:10" x14ac:dyDescent="0.2">
      <c r="A61" s="475"/>
      <c r="B61" s="475" t="s">
        <v>1055</v>
      </c>
      <c r="C61" s="475">
        <v>19</v>
      </c>
      <c r="D61" s="475" t="s">
        <v>1026</v>
      </c>
      <c r="E61" s="475" t="s">
        <v>445</v>
      </c>
      <c r="F61" s="475"/>
      <c r="G61" s="17" t="s">
        <v>1056</v>
      </c>
      <c r="H61" s="17">
        <v>36</v>
      </c>
      <c r="I61" s="17" t="s">
        <v>1032</v>
      </c>
      <c r="J61" s="17" t="s">
        <v>450</v>
      </c>
    </row>
    <row r="62" spans="1:10" x14ac:dyDescent="0.2">
      <c r="A62" s="475"/>
      <c r="B62" s="475" t="s">
        <v>1057</v>
      </c>
      <c r="C62" s="475">
        <v>33</v>
      </c>
      <c r="D62" s="475" t="s">
        <v>1032</v>
      </c>
      <c r="E62" s="475" t="s">
        <v>1058</v>
      </c>
      <c r="F62" s="475"/>
      <c r="G62" s="475" t="s">
        <v>1059</v>
      </c>
      <c r="H62" s="475">
        <v>33</v>
      </c>
      <c r="I62" s="475" t="s">
        <v>1032</v>
      </c>
      <c r="J62" s="475" t="s">
        <v>1058</v>
      </c>
    </row>
    <row r="63" spans="1:10" x14ac:dyDescent="0.2">
      <c r="A63" s="475"/>
      <c r="B63" s="475" t="s">
        <v>1020</v>
      </c>
      <c r="C63" s="475"/>
      <c r="D63" s="475"/>
      <c r="E63" s="475"/>
      <c r="F63" s="475"/>
      <c r="G63" s="475" t="s">
        <v>1020</v>
      </c>
      <c r="H63" s="475"/>
      <c r="I63" s="475"/>
      <c r="J63" s="422"/>
    </row>
    <row r="64" spans="1:10" x14ac:dyDescent="0.2">
      <c r="A64" s="475"/>
      <c r="B64" s="475"/>
      <c r="C64" s="475"/>
      <c r="D64" s="475"/>
      <c r="E64" s="475"/>
      <c r="F64" s="475"/>
      <c r="G64" s="475"/>
      <c r="H64" s="475"/>
      <c r="I64" s="475"/>
      <c r="J64" s="475"/>
    </row>
    <row r="65" spans="1:10" x14ac:dyDescent="0.2">
      <c r="A65" s="469" t="s">
        <v>1060</v>
      </c>
      <c r="B65" s="605" t="s">
        <v>1061</v>
      </c>
      <c r="C65" s="469"/>
      <c r="D65" s="469"/>
      <c r="E65" s="605"/>
      <c r="F65" s="469" t="s">
        <v>1060</v>
      </c>
      <c r="G65" s="605" t="s">
        <v>1061</v>
      </c>
      <c r="H65" s="469"/>
      <c r="I65" s="469"/>
      <c r="J65" s="465"/>
    </row>
    <row r="66" spans="1:10" x14ac:dyDescent="0.2">
      <c r="A66" s="475"/>
      <c r="B66" s="475" t="s">
        <v>1025</v>
      </c>
      <c r="C66" s="475">
        <v>3</v>
      </c>
      <c r="D66" s="475" t="s">
        <v>1026</v>
      </c>
      <c r="E66" s="475" t="s">
        <v>1062</v>
      </c>
      <c r="F66" s="475"/>
      <c r="G66" s="475" t="s">
        <v>1025</v>
      </c>
      <c r="H66" s="475">
        <v>3</v>
      </c>
      <c r="I66" s="475" t="s">
        <v>1026</v>
      </c>
      <c r="J66" s="475" t="s">
        <v>1062</v>
      </c>
    </row>
    <row r="67" spans="1:10" x14ac:dyDescent="0.2">
      <c r="A67" s="475"/>
      <c r="B67" s="475" t="s">
        <v>1029</v>
      </c>
      <c r="C67" s="475">
        <v>14</v>
      </c>
      <c r="D67" s="475" t="s">
        <v>1026</v>
      </c>
      <c r="E67" s="475" t="s">
        <v>322</v>
      </c>
      <c r="F67" s="475"/>
      <c r="G67" s="475" t="s">
        <v>1029</v>
      </c>
      <c r="H67" s="475">
        <v>14</v>
      </c>
      <c r="I67" s="475" t="s">
        <v>1026</v>
      </c>
      <c r="J67" s="475" t="s">
        <v>322</v>
      </c>
    </row>
    <row r="68" spans="1:10" x14ac:dyDescent="0.2">
      <c r="A68" s="475"/>
      <c r="B68" s="475" t="s">
        <v>1030</v>
      </c>
      <c r="C68" s="475">
        <v>27</v>
      </c>
      <c r="D68" s="475" t="s">
        <v>1026</v>
      </c>
      <c r="E68" s="475" t="s">
        <v>311</v>
      </c>
      <c r="F68" s="475"/>
      <c r="G68" s="475" t="s">
        <v>1030</v>
      </c>
      <c r="H68" s="475">
        <v>27</v>
      </c>
      <c r="I68" s="475" t="s">
        <v>1026</v>
      </c>
      <c r="J68" s="475" t="s">
        <v>311</v>
      </c>
    </row>
    <row r="69" spans="1:10" x14ac:dyDescent="0.2">
      <c r="A69" s="475"/>
      <c r="B69" s="475" t="s">
        <v>1020</v>
      </c>
      <c r="C69" s="475"/>
      <c r="D69" s="475"/>
      <c r="E69" s="475"/>
      <c r="F69" s="475"/>
      <c r="G69" s="475" t="s">
        <v>1020</v>
      </c>
      <c r="H69" s="475"/>
      <c r="I69" s="475"/>
      <c r="J69" s="422"/>
    </row>
    <row r="70" spans="1:10" x14ac:dyDescent="0.2">
      <c r="A70" s="475"/>
      <c r="B70" s="475"/>
      <c r="C70" s="475"/>
      <c r="D70" s="475"/>
      <c r="E70" s="475"/>
      <c r="F70" s="475"/>
      <c r="G70" s="475"/>
      <c r="H70" s="475"/>
      <c r="I70" s="475"/>
      <c r="J70" s="475"/>
    </row>
    <row r="71" spans="1:10" x14ac:dyDescent="0.2">
      <c r="A71" s="469" t="s">
        <v>1063</v>
      </c>
      <c r="B71" s="605" t="s">
        <v>1064</v>
      </c>
      <c r="C71" s="469"/>
      <c r="D71" s="469"/>
      <c r="E71" s="605"/>
      <c r="F71" s="469" t="s">
        <v>1063</v>
      </c>
      <c r="G71" s="605" t="s">
        <v>1064</v>
      </c>
      <c r="H71" s="469"/>
      <c r="I71" s="469"/>
      <c r="J71" s="465"/>
    </row>
    <row r="72" spans="1:10" x14ac:dyDescent="0.2">
      <c r="A72" s="475"/>
      <c r="B72" s="475" t="s">
        <v>1025</v>
      </c>
      <c r="C72" s="475">
        <v>13</v>
      </c>
      <c r="D72" s="475" t="s">
        <v>1026</v>
      </c>
      <c r="E72" s="475" t="s">
        <v>485</v>
      </c>
      <c r="F72" s="475"/>
      <c r="G72" s="475" t="s">
        <v>1025</v>
      </c>
      <c r="H72" s="475">
        <v>13</v>
      </c>
      <c r="I72" s="475" t="s">
        <v>1026</v>
      </c>
      <c r="J72" s="475" t="s">
        <v>485</v>
      </c>
    </row>
    <row r="73" spans="1:10" x14ac:dyDescent="0.2">
      <c r="A73" s="475"/>
      <c r="B73" s="475" t="s">
        <v>1029</v>
      </c>
      <c r="C73" s="475">
        <v>20</v>
      </c>
      <c r="D73" s="475" t="s">
        <v>1026</v>
      </c>
      <c r="E73" s="475" t="s">
        <v>444</v>
      </c>
      <c r="F73" s="475"/>
      <c r="G73" s="475" t="s">
        <v>1029</v>
      </c>
      <c r="H73" s="475">
        <v>20</v>
      </c>
      <c r="I73" s="475" t="s">
        <v>1026</v>
      </c>
      <c r="J73" s="475" t="s">
        <v>444</v>
      </c>
    </row>
    <row r="74" spans="1:10" x14ac:dyDescent="0.2">
      <c r="A74" s="475"/>
      <c r="B74" s="475" t="s">
        <v>1030</v>
      </c>
      <c r="C74" s="475">
        <v>30</v>
      </c>
      <c r="D74" s="475" t="s">
        <v>1026</v>
      </c>
      <c r="E74" s="475" t="s">
        <v>394</v>
      </c>
      <c r="F74" s="475"/>
      <c r="G74" s="475" t="s">
        <v>1030</v>
      </c>
      <c r="H74" s="475">
        <v>30</v>
      </c>
      <c r="I74" s="475" t="s">
        <v>1026</v>
      </c>
      <c r="J74" s="475" t="s">
        <v>394</v>
      </c>
    </row>
    <row r="75" spans="1:10" x14ac:dyDescent="0.2">
      <c r="A75" s="475"/>
      <c r="B75" s="475" t="s">
        <v>1020</v>
      </c>
      <c r="C75" s="475"/>
      <c r="D75" s="475"/>
      <c r="E75" s="475"/>
      <c r="F75" s="475"/>
      <c r="G75" s="475" t="s">
        <v>1020</v>
      </c>
      <c r="H75" s="475"/>
      <c r="I75" s="475"/>
      <c r="J75" s="422"/>
    </row>
    <row r="76" spans="1:10" x14ac:dyDescent="0.2">
      <c r="A76" s="475"/>
      <c r="B76" s="475"/>
      <c r="C76" s="475"/>
      <c r="D76" s="475"/>
      <c r="E76" s="475"/>
      <c r="F76" s="475"/>
      <c r="G76" s="475"/>
      <c r="H76" s="475"/>
      <c r="I76" s="475"/>
      <c r="J76" s="475"/>
    </row>
    <row r="77" spans="1:10" x14ac:dyDescent="0.2">
      <c r="A77" s="605">
        <v>2</v>
      </c>
      <c r="B77" s="605" t="s">
        <v>1065</v>
      </c>
      <c r="C77" s="469"/>
      <c r="D77" s="469"/>
      <c r="E77" s="605"/>
      <c r="F77" s="605">
        <v>2</v>
      </c>
      <c r="G77" s="605" t="s">
        <v>1065</v>
      </c>
      <c r="H77" s="469"/>
      <c r="I77" s="469"/>
      <c r="J77" s="465"/>
    </row>
    <row r="78" spans="1:10" x14ac:dyDescent="0.2">
      <c r="A78" s="475"/>
      <c r="B78" s="475" t="s">
        <v>1025</v>
      </c>
      <c r="C78" s="475">
        <v>34</v>
      </c>
      <c r="D78" s="475" t="s">
        <v>1026</v>
      </c>
      <c r="E78" s="475" t="s">
        <v>1066</v>
      </c>
      <c r="F78" s="475"/>
      <c r="G78" s="17" t="s">
        <v>1025</v>
      </c>
      <c r="H78" s="17">
        <v>5</v>
      </c>
      <c r="I78" s="17" t="s">
        <v>1026</v>
      </c>
      <c r="J78" s="17" t="s">
        <v>336</v>
      </c>
    </row>
    <row r="79" spans="1:10" x14ac:dyDescent="0.2">
      <c r="A79" s="475"/>
      <c r="B79" s="475" t="s">
        <v>1029</v>
      </c>
      <c r="C79" s="475">
        <v>1</v>
      </c>
      <c r="D79" s="475" t="s">
        <v>1026</v>
      </c>
      <c r="E79" s="475" t="s">
        <v>1067</v>
      </c>
      <c r="F79" s="475"/>
      <c r="G79" s="607" t="s">
        <v>1029</v>
      </c>
      <c r="H79" s="607">
        <v>25</v>
      </c>
      <c r="I79" s="607" t="s">
        <v>1026</v>
      </c>
      <c r="J79" s="607" t="s">
        <v>1012</v>
      </c>
    </row>
    <row r="80" spans="1:10" x14ac:dyDescent="0.2">
      <c r="A80" s="475"/>
      <c r="B80" s="475" t="s">
        <v>1030</v>
      </c>
      <c r="C80" s="475">
        <v>15</v>
      </c>
      <c r="D80" s="475" t="s">
        <v>1026</v>
      </c>
      <c r="E80" s="475" t="s">
        <v>1068</v>
      </c>
      <c r="F80" s="475"/>
      <c r="G80" s="475" t="s">
        <v>1030</v>
      </c>
      <c r="H80" s="475">
        <v>15</v>
      </c>
      <c r="I80" s="475" t="s">
        <v>1026</v>
      </c>
      <c r="J80" s="475" t="s">
        <v>1068</v>
      </c>
    </row>
    <row r="81" spans="1:10" x14ac:dyDescent="0.2">
      <c r="A81" s="475"/>
      <c r="B81" s="607" t="s">
        <v>1031</v>
      </c>
      <c r="C81" s="607">
        <v>25</v>
      </c>
      <c r="D81" s="607" t="s">
        <v>1026</v>
      </c>
      <c r="E81" s="607" t="s">
        <v>1012</v>
      </c>
      <c r="F81" s="475"/>
      <c r="G81" s="475" t="s">
        <v>1031</v>
      </c>
      <c r="H81" s="475">
        <v>32</v>
      </c>
      <c r="I81" s="475" t="s">
        <v>1026</v>
      </c>
      <c r="J81" s="475" t="s">
        <v>1069</v>
      </c>
    </row>
    <row r="82" spans="1:10" x14ac:dyDescent="0.2">
      <c r="A82" s="475"/>
      <c r="B82" s="475" t="s">
        <v>1034</v>
      </c>
      <c r="C82" s="475">
        <v>32</v>
      </c>
      <c r="D82" s="475" t="s">
        <v>1026</v>
      </c>
      <c r="E82" s="475" t="s">
        <v>1069</v>
      </c>
      <c r="F82" s="475"/>
      <c r="G82" s="475" t="s">
        <v>1034</v>
      </c>
      <c r="H82" s="475">
        <v>1</v>
      </c>
      <c r="I82" s="475" t="s">
        <v>1026</v>
      </c>
      <c r="J82" s="475" t="s">
        <v>1067</v>
      </c>
    </row>
    <row r="83" spans="1:10" x14ac:dyDescent="0.2">
      <c r="A83" s="475"/>
      <c r="B83" s="475" t="s">
        <v>1053</v>
      </c>
      <c r="C83" s="475">
        <v>16</v>
      </c>
      <c r="D83" s="475" t="s">
        <v>1026</v>
      </c>
      <c r="E83" s="475" t="s">
        <v>505</v>
      </c>
      <c r="F83" s="475"/>
      <c r="G83" s="475" t="s">
        <v>1053</v>
      </c>
      <c r="H83" s="475">
        <v>34</v>
      </c>
      <c r="I83" s="475" t="s">
        <v>1026</v>
      </c>
      <c r="J83" s="475" t="s">
        <v>1066</v>
      </c>
    </row>
    <row r="84" spans="1:10" x14ac:dyDescent="0.2">
      <c r="A84" s="475"/>
      <c r="B84" s="17" t="s">
        <v>1055</v>
      </c>
      <c r="C84" s="17">
        <v>5</v>
      </c>
      <c r="D84" s="17" t="s">
        <v>1026</v>
      </c>
      <c r="E84" s="17" t="s">
        <v>336</v>
      </c>
      <c r="F84" s="475"/>
      <c r="G84" s="475" t="s">
        <v>1055</v>
      </c>
      <c r="H84" s="475">
        <v>16</v>
      </c>
      <c r="I84" s="475" t="s">
        <v>1026</v>
      </c>
      <c r="J84" s="475" t="s">
        <v>505</v>
      </c>
    </row>
    <row r="85" spans="1:10" x14ac:dyDescent="0.2">
      <c r="A85" s="475"/>
      <c r="B85" s="475" t="s">
        <v>1020</v>
      </c>
      <c r="C85" s="475"/>
      <c r="D85" s="475"/>
      <c r="E85" s="475"/>
      <c r="F85" s="475"/>
      <c r="G85" s="475" t="s">
        <v>1020</v>
      </c>
      <c r="H85" s="475"/>
      <c r="I85" s="475"/>
      <c r="J85" s="422"/>
    </row>
    <row r="86" spans="1:10" x14ac:dyDescent="0.2">
      <c r="A86" s="475"/>
      <c r="B86" s="475"/>
      <c r="C86" s="475"/>
      <c r="D86" s="475"/>
      <c r="E86" s="475"/>
      <c r="F86" s="475"/>
      <c r="G86" s="475"/>
      <c r="H86" s="475"/>
      <c r="I86" s="475"/>
      <c r="J86" s="475"/>
    </row>
    <row r="87" spans="1:10" x14ac:dyDescent="0.2">
      <c r="A87" s="605">
        <v>3</v>
      </c>
      <c r="B87" s="605" t="s">
        <v>1070</v>
      </c>
      <c r="C87" s="469"/>
      <c r="D87" s="469"/>
      <c r="E87" s="605"/>
      <c r="F87" s="605">
        <v>3</v>
      </c>
      <c r="G87" s="605" t="s">
        <v>1070</v>
      </c>
      <c r="H87" s="469"/>
      <c r="I87" s="469"/>
      <c r="J87" s="465"/>
    </row>
    <row r="88" spans="1:10" x14ac:dyDescent="0.2">
      <c r="A88" s="475"/>
      <c r="B88" s="475" t="s">
        <v>1025</v>
      </c>
      <c r="C88" s="475">
        <v>34</v>
      </c>
      <c r="D88" s="475" t="s">
        <v>1026</v>
      </c>
      <c r="E88" s="475" t="s">
        <v>1066</v>
      </c>
      <c r="F88" s="475"/>
      <c r="G88" s="475" t="s">
        <v>1025</v>
      </c>
      <c r="H88" s="475">
        <v>34</v>
      </c>
      <c r="I88" s="475" t="s">
        <v>1026</v>
      </c>
      <c r="J88" s="475" t="s">
        <v>1066</v>
      </c>
    </row>
    <row r="89" spans="1:10" x14ac:dyDescent="0.2">
      <c r="A89" s="475"/>
      <c r="B89" s="475" t="s">
        <v>1029</v>
      </c>
      <c r="C89" s="475">
        <v>12</v>
      </c>
      <c r="D89" s="475" t="s">
        <v>1026</v>
      </c>
      <c r="E89" s="475" t="s">
        <v>393</v>
      </c>
      <c r="F89" s="475"/>
      <c r="G89" s="475" t="s">
        <v>1029</v>
      </c>
      <c r="H89" s="475">
        <v>12</v>
      </c>
      <c r="I89" s="475" t="s">
        <v>1026</v>
      </c>
      <c r="J89" s="475" t="s">
        <v>393</v>
      </c>
    </row>
    <row r="90" spans="1:10" x14ac:dyDescent="0.2">
      <c r="A90" s="475"/>
      <c r="B90" s="475" t="s">
        <v>1020</v>
      </c>
      <c r="C90" s="475"/>
      <c r="D90" s="475"/>
      <c r="E90" s="475"/>
      <c r="F90" s="475"/>
      <c r="G90" s="475" t="s">
        <v>1020</v>
      </c>
      <c r="H90" s="475"/>
      <c r="I90" s="475"/>
      <c r="J90" s="422"/>
    </row>
    <row r="91" spans="1:10" x14ac:dyDescent="0.2">
      <c r="A91" s="475"/>
      <c r="B91" s="475"/>
      <c r="C91" s="475"/>
      <c r="D91" s="475"/>
      <c r="E91" s="475"/>
      <c r="F91" s="475"/>
      <c r="G91" s="475"/>
      <c r="H91" s="475"/>
      <c r="I91" s="475"/>
      <c r="J91" s="475"/>
    </row>
    <row r="92" spans="1:10" x14ac:dyDescent="0.2">
      <c r="A92" s="605">
        <v>5</v>
      </c>
      <c r="B92" s="605" t="s">
        <v>1071</v>
      </c>
      <c r="C92" s="469"/>
      <c r="D92" s="469"/>
      <c r="E92" s="605"/>
      <c r="F92" s="605">
        <v>5</v>
      </c>
      <c r="G92" s="605" t="s">
        <v>1071</v>
      </c>
      <c r="H92" s="469"/>
      <c r="I92" s="469"/>
      <c r="J92" s="465"/>
    </row>
    <row r="93" spans="1:10" x14ac:dyDescent="0.2">
      <c r="A93" s="475"/>
      <c r="B93" s="475" t="s">
        <v>1025</v>
      </c>
      <c r="C93" s="475">
        <v>38</v>
      </c>
      <c r="D93" s="475" t="s">
        <v>1032</v>
      </c>
      <c r="E93" s="475" t="s">
        <v>1072</v>
      </c>
      <c r="F93" s="475"/>
      <c r="G93" s="475" t="s">
        <v>1025</v>
      </c>
      <c r="H93" s="475">
        <v>38</v>
      </c>
      <c r="I93" s="475" t="s">
        <v>1032</v>
      </c>
      <c r="J93" s="475" t="s">
        <v>1072</v>
      </c>
    </row>
    <row r="94" spans="1:10" x14ac:dyDescent="0.2">
      <c r="A94" s="475"/>
      <c r="B94" s="475" t="s">
        <v>1029</v>
      </c>
      <c r="C94" s="475">
        <v>37</v>
      </c>
      <c r="D94" s="475" t="s">
        <v>1032</v>
      </c>
      <c r="E94" s="475" t="s">
        <v>1073</v>
      </c>
      <c r="F94" s="475"/>
      <c r="G94" s="475" t="s">
        <v>1029</v>
      </c>
      <c r="H94" s="475">
        <v>37</v>
      </c>
      <c r="I94" s="475" t="s">
        <v>1032</v>
      </c>
      <c r="J94" s="475" t="s">
        <v>1073</v>
      </c>
    </row>
    <row r="95" spans="1:10" x14ac:dyDescent="0.2">
      <c r="A95" s="475"/>
      <c r="B95" s="475" t="s">
        <v>1030</v>
      </c>
      <c r="C95" s="475">
        <v>10</v>
      </c>
      <c r="D95" s="475" t="s">
        <v>1026</v>
      </c>
      <c r="E95" s="475" t="s">
        <v>477</v>
      </c>
      <c r="F95" s="475"/>
      <c r="G95" s="475" t="s">
        <v>1030</v>
      </c>
      <c r="H95" s="475">
        <v>10</v>
      </c>
      <c r="I95" s="475" t="s">
        <v>1026</v>
      </c>
      <c r="J95" s="475" t="s">
        <v>477</v>
      </c>
    </row>
    <row r="96" spans="1:10" x14ac:dyDescent="0.2">
      <c r="A96" s="475"/>
      <c r="B96" s="475" t="s">
        <v>1031</v>
      </c>
      <c r="C96" s="475">
        <v>35</v>
      </c>
      <c r="D96" s="475" t="s">
        <v>1032</v>
      </c>
      <c r="E96" s="475" t="s">
        <v>488</v>
      </c>
      <c r="F96" s="475"/>
      <c r="G96" s="475" t="s">
        <v>1031</v>
      </c>
      <c r="H96" s="475">
        <v>35</v>
      </c>
      <c r="I96" s="475" t="s">
        <v>1032</v>
      </c>
      <c r="J96" s="475" t="s">
        <v>488</v>
      </c>
    </row>
    <row r="97" spans="1:10" x14ac:dyDescent="0.2">
      <c r="A97" s="475"/>
      <c r="B97" s="475" t="s">
        <v>1034</v>
      </c>
      <c r="C97" s="475">
        <v>34</v>
      </c>
      <c r="D97" s="475" t="s">
        <v>1032</v>
      </c>
      <c r="E97" s="475" t="s">
        <v>1074</v>
      </c>
      <c r="F97" s="475"/>
      <c r="G97" s="475" t="s">
        <v>1034</v>
      </c>
      <c r="H97" s="475">
        <v>34</v>
      </c>
      <c r="I97" s="475" t="s">
        <v>1032</v>
      </c>
      <c r="J97" s="475" t="s">
        <v>1074</v>
      </c>
    </row>
    <row r="98" spans="1:10" x14ac:dyDescent="0.2">
      <c r="A98" s="475"/>
      <c r="B98" s="475" t="s">
        <v>1020</v>
      </c>
      <c r="C98" s="475"/>
      <c r="D98" s="475"/>
      <c r="E98" s="475"/>
      <c r="F98" s="475"/>
      <c r="G98" s="475" t="s">
        <v>1075</v>
      </c>
      <c r="H98" s="6"/>
      <c r="I98" s="475"/>
      <c r="J98" s="422"/>
    </row>
    <row r="99" spans="1:10" x14ac:dyDescent="0.2">
      <c r="A99" s="475"/>
      <c r="B99" s="475"/>
      <c r="C99" s="475"/>
      <c r="D99" s="475"/>
      <c r="E99" s="475"/>
      <c r="F99" s="475"/>
      <c r="G99" s="475"/>
      <c r="H99" s="475"/>
      <c r="I99" s="475"/>
      <c r="J99" s="475"/>
    </row>
    <row r="100" spans="1:10" x14ac:dyDescent="0.2">
      <c r="A100" s="605">
        <v>6</v>
      </c>
      <c r="B100" s="605" t="s">
        <v>1076</v>
      </c>
      <c r="C100" s="469"/>
      <c r="D100" s="469"/>
      <c r="E100" s="605"/>
      <c r="F100" s="605">
        <v>6</v>
      </c>
      <c r="G100" s="605" t="s">
        <v>1076</v>
      </c>
      <c r="H100" s="465"/>
      <c r="I100" s="605"/>
      <c r="J100" s="608"/>
    </row>
    <row r="101" spans="1:10" x14ac:dyDescent="0.2">
      <c r="A101" s="475"/>
      <c r="B101" s="17" t="s">
        <v>1025</v>
      </c>
      <c r="C101" s="17">
        <v>24</v>
      </c>
      <c r="D101" s="17" t="s">
        <v>1026</v>
      </c>
      <c r="E101" s="17" t="s">
        <v>1077</v>
      </c>
      <c r="F101" s="475"/>
      <c r="G101" s="607" t="s">
        <v>1025</v>
      </c>
      <c r="H101" s="607">
        <v>33</v>
      </c>
      <c r="I101" s="607" t="s">
        <v>1026</v>
      </c>
      <c r="J101" s="607" t="s">
        <v>1028</v>
      </c>
    </row>
    <row r="102" spans="1:10" x14ac:dyDescent="0.2">
      <c r="A102" s="475"/>
      <c r="B102" s="475" t="s">
        <v>1029</v>
      </c>
      <c r="C102" s="475">
        <v>13</v>
      </c>
      <c r="D102" s="475" t="s">
        <v>1032</v>
      </c>
      <c r="E102" s="475" t="s">
        <v>1078</v>
      </c>
      <c r="F102" s="475"/>
      <c r="G102" s="475" t="s">
        <v>1029</v>
      </c>
      <c r="H102" s="475">
        <v>26</v>
      </c>
      <c r="I102" s="475" t="s">
        <v>1026</v>
      </c>
      <c r="J102" s="475" t="s">
        <v>584</v>
      </c>
    </row>
    <row r="103" spans="1:10" x14ac:dyDescent="0.2">
      <c r="A103" s="475"/>
      <c r="B103" s="475" t="s">
        <v>1030</v>
      </c>
      <c r="C103" s="475">
        <v>36</v>
      </c>
      <c r="D103" s="475" t="s">
        <v>1032</v>
      </c>
      <c r="E103" s="475" t="s">
        <v>450</v>
      </c>
      <c r="F103" s="475"/>
      <c r="G103" s="475" t="s">
        <v>1030</v>
      </c>
      <c r="H103" s="475">
        <v>32</v>
      </c>
      <c r="I103" s="475" t="s">
        <v>1032</v>
      </c>
      <c r="J103" s="475" t="s">
        <v>489</v>
      </c>
    </row>
    <row r="104" spans="1:10" x14ac:dyDescent="0.2">
      <c r="A104" s="475"/>
      <c r="B104" s="475" t="s">
        <v>1031</v>
      </c>
      <c r="C104" s="475">
        <v>32</v>
      </c>
      <c r="D104" s="475" t="s">
        <v>1032</v>
      </c>
      <c r="E104" s="475" t="s">
        <v>489</v>
      </c>
      <c r="F104" s="475"/>
      <c r="G104" s="475" t="s">
        <v>1031</v>
      </c>
      <c r="H104" s="475">
        <v>13</v>
      </c>
      <c r="I104" s="475" t="s">
        <v>1032</v>
      </c>
      <c r="J104" s="475" t="s">
        <v>1078</v>
      </c>
    </row>
    <row r="105" spans="1:10" x14ac:dyDescent="0.2">
      <c r="A105" s="475"/>
      <c r="B105" s="475" t="s">
        <v>1034</v>
      </c>
      <c r="C105" s="475">
        <v>23</v>
      </c>
      <c r="D105" s="475" t="s">
        <v>1026</v>
      </c>
      <c r="E105" s="475" t="s">
        <v>558</v>
      </c>
      <c r="F105" s="475"/>
      <c r="G105" s="475" t="s">
        <v>1034</v>
      </c>
      <c r="H105" s="475">
        <v>36</v>
      </c>
      <c r="I105" s="475" t="s">
        <v>1032</v>
      </c>
      <c r="J105" s="475" t="s">
        <v>450</v>
      </c>
    </row>
    <row r="106" spans="1:10" x14ac:dyDescent="0.2">
      <c r="A106" s="475"/>
      <c r="B106" s="475" t="s">
        <v>1053</v>
      </c>
      <c r="C106" s="475">
        <v>6</v>
      </c>
      <c r="D106" s="475" t="s">
        <v>1026</v>
      </c>
      <c r="E106" s="475" t="s">
        <v>480</v>
      </c>
      <c r="F106" s="475"/>
      <c r="G106" s="475" t="s">
        <v>1053</v>
      </c>
      <c r="H106" s="475">
        <v>23</v>
      </c>
      <c r="I106" s="475" t="s">
        <v>1026</v>
      </c>
      <c r="J106" s="475" t="s">
        <v>558</v>
      </c>
    </row>
    <row r="107" spans="1:10" x14ac:dyDescent="0.2">
      <c r="A107" s="475"/>
      <c r="B107" s="475" t="s">
        <v>1055</v>
      </c>
      <c r="C107" s="475">
        <v>31</v>
      </c>
      <c r="D107" s="475" t="s">
        <v>1026</v>
      </c>
      <c r="E107" s="475" t="s">
        <v>429</v>
      </c>
      <c r="F107" s="475"/>
      <c r="G107" s="475" t="s">
        <v>1055</v>
      </c>
      <c r="H107" s="475">
        <v>6</v>
      </c>
      <c r="I107" s="475" t="s">
        <v>1026</v>
      </c>
      <c r="J107" s="475" t="s">
        <v>480</v>
      </c>
    </row>
    <row r="108" spans="1:10" x14ac:dyDescent="0.2">
      <c r="A108" s="475"/>
      <c r="B108" s="475" t="s">
        <v>1057</v>
      </c>
      <c r="C108" s="475">
        <v>26</v>
      </c>
      <c r="D108" s="475" t="s">
        <v>1026</v>
      </c>
      <c r="E108" s="475" t="s">
        <v>584</v>
      </c>
      <c r="F108" s="475"/>
      <c r="G108" s="475" t="s">
        <v>1057</v>
      </c>
      <c r="H108" s="475">
        <v>31</v>
      </c>
      <c r="I108" s="475" t="s">
        <v>1026</v>
      </c>
      <c r="J108" s="475" t="s">
        <v>429</v>
      </c>
    </row>
    <row r="109" spans="1:10" x14ac:dyDescent="0.2">
      <c r="A109" s="475"/>
      <c r="B109" s="816" t="s">
        <v>1079</v>
      </c>
      <c r="C109" s="816">
        <v>22</v>
      </c>
      <c r="D109" s="816" t="s">
        <v>1026</v>
      </c>
      <c r="E109" s="816" t="s">
        <v>1027</v>
      </c>
      <c r="F109" s="475"/>
      <c r="G109" s="475" t="s">
        <v>1079</v>
      </c>
      <c r="H109" s="475">
        <v>37</v>
      </c>
      <c r="I109" s="475" t="s">
        <v>1026</v>
      </c>
      <c r="J109" s="475" t="s">
        <v>396</v>
      </c>
    </row>
    <row r="110" spans="1:10" x14ac:dyDescent="0.2">
      <c r="A110" s="475"/>
      <c r="B110" s="607" t="s">
        <v>1080</v>
      </c>
      <c r="C110" s="607">
        <v>33</v>
      </c>
      <c r="D110" s="607" t="s">
        <v>1026</v>
      </c>
      <c r="E110" s="607" t="s">
        <v>1028</v>
      </c>
      <c r="F110" s="475"/>
      <c r="G110" s="17" t="s">
        <v>1080</v>
      </c>
      <c r="H110" s="17">
        <v>24</v>
      </c>
      <c r="I110" s="17" t="s">
        <v>1026</v>
      </c>
      <c r="J110" s="17" t="s">
        <v>1077</v>
      </c>
    </row>
    <row r="111" spans="1:10" x14ac:dyDescent="0.2">
      <c r="A111" s="475"/>
      <c r="B111" s="475" t="s">
        <v>1081</v>
      </c>
      <c r="C111" s="475">
        <v>37</v>
      </c>
      <c r="D111" s="475" t="s">
        <v>1026</v>
      </c>
      <c r="E111" s="475" t="s">
        <v>396</v>
      </c>
      <c r="F111" s="475"/>
      <c r="G111" s="16" t="s">
        <v>1081</v>
      </c>
      <c r="H111" s="16">
        <v>39</v>
      </c>
      <c r="I111" s="16" t="s">
        <v>1032</v>
      </c>
      <c r="J111" s="16" t="s">
        <v>413</v>
      </c>
    </row>
    <row r="112" spans="1:10" x14ac:dyDescent="0.2">
      <c r="A112" s="475"/>
      <c r="B112" s="475" t="s">
        <v>1082</v>
      </c>
      <c r="C112" s="475">
        <v>28</v>
      </c>
      <c r="D112" s="475" t="s">
        <v>1026</v>
      </c>
      <c r="E112" s="475" t="s">
        <v>355</v>
      </c>
      <c r="F112" s="475"/>
      <c r="G112" s="475" t="s">
        <v>1082</v>
      </c>
      <c r="H112" s="475">
        <v>28</v>
      </c>
      <c r="I112" s="475" t="s">
        <v>1026</v>
      </c>
      <c r="J112" s="475" t="s">
        <v>355</v>
      </c>
    </row>
    <row r="113" spans="1:15" x14ac:dyDescent="0.2">
      <c r="A113" s="475"/>
      <c r="B113" s="475" t="s">
        <v>1020</v>
      </c>
      <c r="C113" s="475"/>
      <c r="D113" s="475"/>
      <c r="E113" s="475"/>
      <c r="F113" s="475"/>
      <c r="G113" s="475" t="s">
        <v>1020</v>
      </c>
      <c r="H113" s="475"/>
      <c r="I113" s="475"/>
      <c r="J113" s="422"/>
    </row>
    <row r="114" spans="1:15" x14ac:dyDescent="0.2">
      <c r="A114" s="475"/>
      <c r="B114" s="475"/>
      <c r="C114" s="475"/>
      <c r="D114" s="475"/>
      <c r="E114" s="475"/>
      <c r="F114" s="475"/>
      <c r="G114" s="475"/>
      <c r="H114" s="475"/>
      <c r="I114" s="475"/>
      <c r="J114" s="475"/>
    </row>
    <row r="115" spans="1:15" x14ac:dyDescent="0.2">
      <c r="A115" s="469" t="s">
        <v>735</v>
      </c>
      <c r="B115" s="605" t="s">
        <v>1083</v>
      </c>
      <c r="C115" s="469"/>
      <c r="D115" s="469"/>
      <c r="E115" s="605"/>
      <c r="F115" s="469" t="s">
        <v>735</v>
      </c>
      <c r="G115" s="605" t="s">
        <v>1083</v>
      </c>
      <c r="H115" s="469"/>
      <c r="I115" s="469"/>
      <c r="J115" s="465"/>
      <c r="L115" s="928"/>
      <c r="M115" s="928"/>
      <c r="N115" s="928"/>
      <c r="O115" s="928"/>
    </row>
    <row r="116" spans="1:15" x14ac:dyDescent="0.2">
      <c r="A116" s="475"/>
      <c r="B116" s="475" t="s">
        <v>1025</v>
      </c>
      <c r="C116" s="475">
        <v>29</v>
      </c>
      <c r="D116" s="475" t="s">
        <v>1026</v>
      </c>
      <c r="E116" s="475" t="s">
        <v>358</v>
      </c>
      <c r="F116" s="475"/>
      <c r="G116" s="17" t="s">
        <v>1025</v>
      </c>
      <c r="H116" s="17">
        <v>27</v>
      </c>
      <c r="I116" s="17" t="s">
        <v>1026</v>
      </c>
      <c r="J116" s="17" t="s">
        <v>311</v>
      </c>
      <c r="L116" s="928"/>
      <c r="M116" s="929"/>
      <c r="N116" s="928"/>
      <c r="O116" s="928"/>
    </row>
    <row r="117" spans="1:15" x14ac:dyDescent="0.2">
      <c r="A117" s="475"/>
      <c r="B117" s="475" t="s">
        <v>1084</v>
      </c>
      <c r="C117" s="475">
        <v>8</v>
      </c>
      <c r="D117" s="475" t="s">
        <v>1026</v>
      </c>
      <c r="E117" s="475" t="s">
        <v>538</v>
      </c>
      <c r="F117" s="475"/>
      <c r="G117" s="17" t="s">
        <v>1084</v>
      </c>
      <c r="H117" s="17">
        <v>2</v>
      </c>
      <c r="I117" s="17" t="s">
        <v>1026</v>
      </c>
      <c r="J117" s="17" t="s">
        <v>334</v>
      </c>
      <c r="L117" s="928"/>
      <c r="M117" s="929"/>
      <c r="N117" s="928"/>
      <c r="O117" s="928"/>
    </row>
    <row r="118" spans="1:15" x14ac:dyDescent="0.2">
      <c r="A118" s="475"/>
      <c r="B118" s="475" t="s">
        <v>1030</v>
      </c>
      <c r="C118" s="475">
        <v>19</v>
      </c>
      <c r="D118" s="475" t="s">
        <v>1026</v>
      </c>
      <c r="E118" s="475" t="s">
        <v>445</v>
      </c>
      <c r="F118" s="475"/>
      <c r="G118" s="16" t="s">
        <v>1030</v>
      </c>
      <c r="H118" s="16">
        <v>5</v>
      </c>
      <c r="I118" s="16" t="s">
        <v>1026</v>
      </c>
      <c r="J118" s="16" t="s">
        <v>336</v>
      </c>
      <c r="L118" s="928"/>
      <c r="M118" s="929"/>
      <c r="N118" s="928"/>
      <c r="O118" s="928"/>
    </row>
    <row r="119" spans="1:15" x14ac:dyDescent="0.2">
      <c r="A119" s="475"/>
      <c r="B119" s="475" t="s">
        <v>1031</v>
      </c>
      <c r="C119" s="475">
        <v>13</v>
      </c>
      <c r="D119" s="475" t="s">
        <v>1026</v>
      </c>
      <c r="E119" s="475" t="s">
        <v>485</v>
      </c>
      <c r="F119" s="475"/>
      <c r="G119" s="475" t="s">
        <v>1031</v>
      </c>
      <c r="H119" s="475">
        <v>13</v>
      </c>
      <c r="I119" s="475" t="s">
        <v>1026</v>
      </c>
      <c r="J119" s="475" t="s">
        <v>485</v>
      </c>
      <c r="L119" s="928"/>
      <c r="M119" s="929"/>
      <c r="N119" s="928"/>
      <c r="O119" s="928"/>
    </row>
    <row r="120" spans="1:15" x14ac:dyDescent="0.2">
      <c r="A120" s="475"/>
      <c r="B120" s="475" t="s">
        <v>1085</v>
      </c>
      <c r="C120" s="475">
        <v>38</v>
      </c>
      <c r="D120" s="475" t="s">
        <v>1026</v>
      </c>
      <c r="E120" s="475" t="s">
        <v>1086</v>
      </c>
      <c r="F120" s="475"/>
      <c r="G120" s="475" t="s">
        <v>1085</v>
      </c>
      <c r="H120" s="475">
        <v>8</v>
      </c>
      <c r="I120" s="475" t="s">
        <v>1026</v>
      </c>
      <c r="J120" s="475" t="s">
        <v>538</v>
      </c>
      <c r="L120" s="928"/>
      <c r="M120" s="929"/>
      <c r="N120" s="928"/>
      <c r="O120" s="928"/>
    </row>
    <row r="121" spans="1:15" x14ac:dyDescent="0.2">
      <c r="A121" s="475"/>
      <c r="B121" s="475" t="s">
        <v>1053</v>
      </c>
      <c r="C121" s="475">
        <v>21</v>
      </c>
      <c r="D121" s="475" t="s">
        <v>1026</v>
      </c>
      <c r="E121" s="475" t="s">
        <v>1048</v>
      </c>
      <c r="F121" s="475"/>
      <c r="G121" s="475" t="s">
        <v>1053</v>
      </c>
      <c r="H121" s="475">
        <v>17</v>
      </c>
      <c r="I121" s="475" t="s">
        <v>1026</v>
      </c>
      <c r="J121" s="475" t="s">
        <v>541</v>
      </c>
      <c r="L121" s="928"/>
      <c r="M121" s="929"/>
      <c r="N121" s="928"/>
      <c r="O121" s="928"/>
    </row>
    <row r="122" spans="1:15" x14ac:dyDescent="0.2">
      <c r="A122" s="475"/>
      <c r="B122" s="475" t="s">
        <v>1055</v>
      </c>
      <c r="C122" s="475">
        <v>14</v>
      </c>
      <c r="D122" s="475" t="s">
        <v>1026</v>
      </c>
      <c r="E122" s="475" t="s">
        <v>322</v>
      </c>
      <c r="F122" s="475"/>
      <c r="G122" s="475" t="s">
        <v>1055</v>
      </c>
      <c r="H122" s="475">
        <v>18</v>
      </c>
      <c r="I122" s="475" t="s">
        <v>1026</v>
      </c>
      <c r="J122" s="475" t="s">
        <v>374</v>
      </c>
      <c r="L122" s="928"/>
      <c r="M122" s="929"/>
      <c r="N122" s="928"/>
      <c r="O122" s="928"/>
    </row>
    <row r="123" spans="1:15" x14ac:dyDescent="0.2">
      <c r="A123" s="475"/>
      <c r="B123" s="475" t="s">
        <v>1057</v>
      </c>
      <c r="C123" s="475">
        <v>17</v>
      </c>
      <c r="D123" s="475" t="s">
        <v>1026</v>
      </c>
      <c r="E123" s="475" t="s">
        <v>541</v>
      </c>
      <c r="F123" s="475"/>
      <c r="G123" s="475" t="s">
        <v>1057</v>
      </c>
      <c r="H123" s="475">
        <v>26</v>
      </c>
      <c r="I123" s="475" t="s">
        <v>1026</v>
      </c>
      <c r="J123" s="475" t="s">
        <v>584</v>
      </c>
      <c r="L123" s="928"/>
      <c r="M123" s="929"/>
      <c r="N123" s="928"/>
      <c r="O123" s="928"/>
    </row>
    <row r="124" spans="1:15" x14ac:dyDescent="0.2">
      <c r="A124" s="475"/>
      <c r="B124" s="475" t="s">
        <v>1079</v>
      </c>
      <c r="C124" s="475">
        <v>9</v>
      </c>
      <c r="D124" s="475" t="s">
        <v>1026</v>
      </c>
      <c r="E124" s="475" t="s">
        <v>342</v>
      </c>
      <c r="F124" s="475"/>
      <c r="G124" s="475" t="s">
        <v>1079</v>
      </c>
      <c r="H124" s="475">
        <v>19</v>
      </c>
      <c r="I124" s="475" t="s">
        <v>1026</v>
      </c>
      <c r="J124" s="475" t="s">
        <v>445</v>
      </c>
      <c r="L124" s="928"/>
      <c r="M124" s="929"/>
      <c r="N124" s="928"/>
      <c r="O124" s="928"/>
    </row>
    <row r="125" spans="1:15" x14ac:dyDescent="0.2">
      <c r="A125" s="475"/>
      <c r="B125" s="17" t="s">
        <v>1080</v>
      </c>
      <c r="C125" s="17">
        <v>27</v>
      </c>
      <c r="D125" s="17" t="s">
        <v>1026</v>
      </c>
      <c r="E125" s="17" t="s">
        <v>311</v>
      </c>
      <c r="F125" s="475"/>
      <c r="G125" s="475" t="s">
        <v>1080</v>
      </c>
      <c r="H125" s="475">
        <v>20</v>
      </c>
      <c r="I125" s="475" t="s">
        <v>1026</v>
      </c>
      <c r="J125" s="475" t="s">
        <v>444</v>
      </c>
      <c r="K125" s="862"/>
      <c r="L125" s="928"/>
      <c r="M125" s="929"/>
      <c r="N125" s="928"/>
      <c r="O125" s="928"/>
    </row>
    <row r="126" spans="1:15" x14ac:dyDescent="0.2">
      <c r="A126" s="475"/>
      <c r="B126" s="475" t="s">
        <v>1081</v>
      </c>
      <c r="C126" s="475">
        <v>18</v>
      </c>
      <c r="D126" s="475" t="s">
        <v>1026</v>
      </c>
      <c r="E126" s="475" t="s">
        <v>374</v>
      </c>
      <c r="F126" s="475"/>
      <c r="G126" s="475" t="s">
        <v>1081</v>
      </c>
      <c r="H126" s="475">
        <v>29</v>
      </c>
      <c r="I126" s="475" t="s">
        <v>1026</v>
      </c>
      <c r="J126" s="475" t="s">
        <v>358</v>
      </c>
      <c r="K126" s="862"/>
      <c r="L126" s="928"/>
      <c r="M126" s="929"/>
      <c r="N126" s="928"/>
      <c r="O126" s="928"/>
    </row>
    <row r="127" spans="1:15" x14ac:dyDescent="0.2">
      <c r="A127" s="475"/>
      <c r="B127" s="17" t="s">
        <v>1082</v>
      </c>
      <c r="C127" s="17">
        <v>2</v>
      </c>
      <c r="D127" s="17" t="s">
        <v>1026</v>
      </c>
      <c r="E127" s="17" t="s">
        <v>334</v>
      </c>
      <c r="F127" s="475"/>
      <c r="G127" s="475" t="s">
        <v>1082</v>
      </c>
      <c r="H127" s="475">
        <v>14</v>
      </c>
      <c r="I127" s="475" t="s">
        <v>1026</v>
      </c>
      <c r="J127" s="475" t="s">
        <v>322</v>
      </c>
      <c r="K127" s="862"/>
      <c r="L127" s="928"/>
      <c r="M127" s="929"/>
      <c r="N127" s="928"/>
      <c r="O127" s="928"/>
    </row>
    <row r="128" spans="1:15" x14ac:dyDescent="0.2">
      <c r="A128" s="475"/>
      <c r="B128" s="475" t="s">
        <v>1087</v>
      </c>
      <c r="C128" s="475">
        <v>30</v>
      </c>
      <c r="D128" s="475" t="s">
        <v>1026</v>
      </c>
      <c r="E128" s="475" t="s">
        <v>394</v>
      </c>
      <c r="F128" s="475"/>
      <c r="G128" s="475" t="s">
        <v>1087</v>
      </c>
      <c r="H128" s="475">
        <v>38</v>
      </c>
      <c r="I128" s="475" t="s">
        <v>1026</v>
      </c>
      <c r="J128" s="475" t="s">
        <v>1086</v>
      </c>
      <c r="K128" s="862"/>
      <c r="L128" s="928"/>
      <c r="M128" s="929"/>
      <c r="N128" s="928"/>
      <c r="O128" s="928"/>
    </row>
    <row r="129" spans="1:15" x14ac:dyDescent="0.2">
      <c r="A129" s="475"/>
      <c r="B129" s="475" t="s">
        <v>1088</v>
      </c>
      <c r="C129" s="475">
        <v>20</v>
      </c>
      <c r="D129" s="475" t="s">
        <v>1026</v>
      </c>
      <c r="E129" s="475" t="s">
        <v>444</v>
      </c>
      <c r="F129" s="475"/>
      <c r="G129" s="475" t="s">
        <v>1088</v>
      </c>
      <c r="H129" s="475">
        <v>21</v>
      </c>
      <c r="I129" s="475" t="s">
        <v>1026</v>
      </c>
      <c r="J129" s="475" t="s">
        <v>1048</v>
      </c>
      <c r="K129" s="862"/>
      <c r="L129" s="928"/>
      <c r="M129" s="929"/>
      <c r="N129" s="928"/>
      <c r="O129" s="928"/>
    </row>
    <row r="130" spans="1:15" x14ac:dyDescent="0.2">
      <c r="A130" s="475"/>
      <c r="B130" s="475" t="s">
        <v>1089</v>
      </c>
      <c r="C130" s="475">
        <v>33</v>
      </c>
      <c r="D130" s="475" t="s">
        <v>1032</v>
      </c>
      <c r="E130" s="475" t="s">
        <v>1058</v>
      </c>
      <c r="F130" s="475"/>
      <c r="G130" s="475" t="s">
        <v>1089</v>
      </c>
      <c r="H130" s="475">
        <v>9</v>
      </c>
      <c r="I130" s="475" t="s">
        <v>1026</v>
      </c>
      <c r="J130" s="475" t="s">
        <v>342</v>
      </c>
      <c r="K130" s="862"/>
      <c r="L130" s="928"/>
      <c r="M130" s="929"/>
      <c r="N130" s="928"/>
      <c r="O130" s="928"/>
    </row>
    <row r="131" spans="1:15" x14ac:dyDescent="0.2">
      <c r="A131" s="475"/>
      <c r="B131" s="475" t="s">
        <v>1090</v>
      </c>
      <c r="C131" s="475">
        <v>26</v>
      </c>
      <c r="D131" s="475" t="s">
        <v>1026</v>
      </c>
      <c r="E131" s="475" t="s">
        <v>584</v>
      </c>
      <c r="F131" s="475"/>
      <c r="G131" s="475" t="s">
        <v>1090</v>
      </c>
      <c r="H131" s="475">
        <v>30</v>
      </c>
      <c r="I131" s="475" t="s">
        <v>1026</v>
      </c>
      <c r="J131" s="475" t="s">
        <v>394</v>
      </c>
      <c r="K131" s="862"/>
      <c r="L131" s="928"/>
      <c r="M131" s="929"/>
      <c r="N131" s="928"/>
      <c r="O131" s="928"/>
    </row>
    <row r="132" spans="1:15" x14ac:dyDescent="0.2">
      <c r="A132" s="475"/>
      <c r="B132" s="816" t="s">
        <v>1091</v>
      </c>
      <c r="C132" s="816">
        <v>13</v>
      </c>
      <c r="D132" s="816" t="s">
        <v>1032</v>
      </c>
      <c r="E132" s="816" t="s">
        <v>1078</v>
      </c>
      <c r="F132" s="475"/>
      <c r="G132" s="475" t="s">
        <v>1091</v>
      </c>
      <c r="H132" s="475">
        <v>3</v>
      </c>
      <c r="I132" s="475" t="s">
        <v>1026</v>
      </c>
      <c r="J132" s="475" t="s">
        <v>420</v>
      </c>
      <c r="L132" s="928"/>
      <c r="M132" s="929"/>
      <c r="N132" s="928"/>
      <c r="O132" s="928"/>
    </row>
    <row r="133" spans="1:15" x14ac:dyDescent="0.2">
      <c r="A133" s="475"/>
      <c r="B133" s="816" t="s">
        <v>1092</v>
      </c>
      <c r="C133" s="816">
        <v>36</v>
      </c>
      <c r="D133" s="816" t="s">
        <v>1032</v>
      </c>
      <c r="E133" s="816" t="s">
        <v>450</v>
      </c>
      <c r="F133" s="475"/>
      <c r="G133" s="16" t="s">
        <v>1092</v>
      </c>
      <c r="H133" s="16">
        <v>10</v>
      </c>
      <c r="I133" s="16" t="s">
        <v>1026</v>
      </c>
      <c r="J133" s="16" t="s">
        <v>477</v>
      </c>
      <c r="L133" s="928"/>
      <c r="M133" s="929"/>
      <c r="N133" s="928"/>
      <c r="O133" s="928"/>
    </row>
    <row r="134" spans="1:15" x14ac:dyDescent="0.2">
      <c r="A134" s="475"/>
      <c r="B134" s="475" t="s">
        <v>1093</v>
      </c>
      <c r="C134" s="475">
        <v>3</v>
      </c>
      <c r="D134" s="475" t="s">
        <v>1026</v>
      </c>
      <c r="E134" s="475" t="s">
        <v>420</v>
      </c>
      <c r="F134" s="475"/>
      <c r="G134" s="475" t="s">
        <v>1093</v>
      </c>
      <c r="H134" s="475">
        <v>33</v>
      </c>
      <c r="I134" s="475" t="s">
        <v>1032</v>
      </c>
      <c r="J134" s="475" t="s">
        <v>1058</v>
      </c>
      <c r="L134" s="928"/>
      <c r="M134" s="929"/>
      <c r="N134" s="928"/>
      <c r="O134" s="928"/>
    </row>
    <row r="135" spans="1:15" x14ac:dyDescent="0.2">
      <c r="A135" s="475"/>
      <c r="B135" s="475" t="s">
        <v>1020</v>
      </c>
      <c r="C135" s="475"/>
      <c r="D135" s="475"/>
      <c r="E135" s="475"/>
      <c r="F135" s="475"/>
      <c r="G135" s="475" t="s">
        <v>1020</v>
      </c>
      <c r="H135" s="32"/>
      <c r="I135" s="32"/>
      <c r="J135" s="32"/>
    </row>
    <row r="136" spans="1:15" x14ac:dyDescent="0.2">
      <c r="A136" s="475"/>
      <c r="B136" s="475"/>
      <c r="C136" s="475"/>
      <c r="D136" s="475"/>
      <c r="E136" s="475"/>
      <c r="F136" s="475"/>
      <c r="G136" s="475"/>
      <c r="H136" s="475"/>
      <c r="I136" s="475"/>
      <c r="J136" s="475"/>
    </row>
    <row r="137" spans="1:15" x14ac:dyDescent="0.2">
      <c r="A137" s="469" t="s">
        <v>1094</v>
      </c>
      <c r="B137" s="605" t="s">
        <v>1095</v>
      </c>
      <c r="C137" s="605"/>
      <c r="D137" s="605"/>
      <c r="E137" s="605"/>
      <c r="F137" s="469" t="s">
        <v>1094</v>
      </c>
      <c r="G137" s="605" t="s">
        <v>1095</v>
      </c>
      <c r="H137" s="475"/>
      <c r="I137" s="475"/>
      <c r="J137" s="475"/>
    </row>
    <row r="138" spans="1:15" x14ac:dyDescent="0.2">
      <c r="A138" s="605"/>
      <c r="B138" s="475" t="s">
        <v>1096</v>
      </c>
      <c r="C138" s="605"/>
      <c r="D138" s="605"/>
      <c r="E138" s="605"/>
      <c r="F138" s="605"/>
      <c r="G138" s="475" t="s">
        <v>1096</v>
      </c>
      <c r="H138" s="605"/>
      <c r="I138" s="605"/>
      <c r="J138" s="465"/>
    </row>
    <row r="139" spans="1:15" x14ac:dyDescent="0.2">
      <c r="A139" s="475"/>
      <c r="B139" s="475" t="s">
        <v>1020</v>
      </c>
      <c r="C139" s="475"/>
      <c r="D139" s="475"/>
      <c r="E139" s="475"/>
      <c r="F139" s="475"/>
      <c r="G139" s="475" t="s">
        <v>1020</v>
      </c>
      <c r="H139" s="605"/>
      <c r="I139" s="605"/>
      <c r="J139" s="465"/>
    </row>
    <row r="140" spans="1:15" x14ac:dyDescent="0.2">
      <c r="A140" s="475"/>
      <c r="B140" s="475"/>
      <c r="C140" s="475"/>
      <c r="D140" s="475"/>
      <c r="E140" s="475"/>
      <c r="F140" s="475"/>
      <c r="G140" s="475"/>
      <c r="H140" s="475"/>
      <c r="I140" s="475"/>
      <c r="J140" s="422"/>
    </row>
  </sheetData>
  <mergeCells count="2">
    <mergeCell ref="G1:J1"/>
    <mergeCell ref="B1:E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D419B-2EE0-449D-967F-0235E6D05A81}">
  <dimension ref="A1:AD45"/>
  <sheetViews>
    <sheetView workbookViewId="0"/>
  </sheetViews>
  <sheetFormatPr defaultRowHeight="12.75" x14ac:dyDescent="0.2"/>
  <cols>
    <col min="1" max="1" width="2.7109375" style="30" customWidth="1"/>
    <col min="2" max="2" width="15.7109375" style="30" customWidth="1"/>
    <col min="3" max="3" width="5.7109375" style="30" customWidth="1"/>
    <col min="4" max="4" width="22.7109375" style="30" customWidth="1"/>
    <col min="5" max="5" width="3.7109375" style="30" customWidth="1"/>
    <col min="6" max="6" width="6.7109375" style="30" customWidth="1"/>
    <col min="7" max="7" width="2.7109375" style="30" customWidth="1"/>
    <col min="8" max="8" width="15.7109375" style="30" customWidth="1"/>
    <col min="9" max="9" width="5.7109375" style="30" customWidth="1"/>
    <col min="10" max="10" width="22.7109375" style="30" customWidth="1"/>
    <col min="11" max="11" width="3.7109375" style="30" customWidth="1"/>
    <col min="12" max="12" width="6.7109375" style="30" customWidth="1"/>
    <col min="13" max="13" width="2.7109375" style="30" customWidth="1"/>
    <col min="14" max="14" width="15.7109375" style="30" customWidth="1"/>
    <col min="15" max="15" width="5.7109375" style="30" customWidth="1"/>
    <col min="16" max="16" width="22.7109375" style="30" customWidth="1"/>
    <col min="17" max="17" width="3.7109375" style="30" customWidth="1"/>
    <col min="18" max="18" width="6.7109375" style="30" customWidth="1"/>
    <col min="19" max="19" width="2.7109375" style="30" customWidth="1"/>
    <col min="20" max="20" width="15.7109375" style="30" customWidth="1"/>
    <col min="21" max="21" width="5.7109375" style="30" customWidth="1"/>
    <col min="22" max="22" width="22.7109375" style="30" customWidth="1"/>
    <col min="23" max="23" width="3.7109375" style="30" customWidth="1"/>
    <col min="24" max="24" width="6.7109375" style="30" customWidth="1"/>
    <col min="25" max="25" width="2.7109375" style="30" customWidth="1"/>
    <col min="26" max="26" width="15.7109375" style="30" customWidth="1"/>
    <col min="27" max="27" width="5.7109375" style="30" customWidth="1"/>
    <col min="28" max="28" width="22.7109375" style="30" customWidth="1"/>
    <col min="29" max="29" width="3.7109375" style="30" customWidth="1"/>
    <col min="30" max="30" width="6.7109375" style="30" customWidth="1"/>
    <col min="31" max="16384" width="9.140625" style="30"/>
  </cols>
  <sheetData>
    <row r="1" spans="1:30" x14ac:dyDescent="0.2">
      <c r="A1" s="609"/>
      <c r="B1" s="610" t="s">
        <v>1098</v>
      </c>
      <c r="C1" s="611"/>
      <c r="D1" s="611"/>
      <c r="E1" s="611"/>
      <c r="F1" s="612">
        <f>C8*10+C4</f>
        <v>130</v>
      </c>
      <c r="G1" s="609"/>
      <c r="H1" s="610" t="s">
        <v>1099</v>
      </c>
      <c r="I1" s="611"/>
      <c r="J1" s="611"/>
      <c r="K1" s="611"/>
      <c r="L1" s="612">
        <f>I8*10+I4</f>
        <v>340</v>
      </c>
      <c r="M1" s="609"/>
      <c r="N1" s="610" t="s">
        <v>1100</v>
      </c>
      <c r="O1" s="611"/>
      <c r="P1" s="611"/>
      <c r="Q1" s="611"/>
      <c r="R1" s="612">
        <f>O8*10+O4</f>
        <v>245</v>
      </c>
      <c r="S1" s="609"/>
      <c r="T1" s="610" t="s">
        <v>1101</v>
      </c>
      <c r="U1" s="611"/>
      <c r="V1" s="611"/>
      <c r="W1" s="611"/>
      <c r="X1" s="612">
        <f>U8*10+U4</f>
        <v>130</v>
      </c>
      <c r="Y1" s="609"/>
      <c r="Z1" s="610" t="s">
        <v>1102</v>
      </c>
      <c r="AA1" s="611"/>
      <c r="AB1" s="611"/>
      <c r="AC1" s="611"/>
      <c r="AD1" s="612">
        <f>AA8*10+AA4</f>
        <v>325</v>
      </c>
    </row>
    <row r="2" spans="1:30" x14ac:dyDescent="0.2">
      <c r="A2" s="609"/>
      <c r="B2" s="613" t="s">
        <v>1103</v>
      </c>
      <c r="C2" s="609">
        <v>2</v>
      </c>
      <c r="D2" s="609"/>
      <c r="E2" s="609"/>
      <c r="F2" s="614"/>
      <c r="G2" s="609"/>
      <c r="H2" s="613" t="s">
        <v>1103</v>
      </c>
      <c r="I2" s="609">
        <v>2</v>
      </c>
      <c r="J2" s="609"/>
      <c r="K2" s="609"/>
      <c r="L2" s="614"/>
      <c r="M2" s="609"/>
      <c r="N2" s="613" t="s">
        <v>1103</v>
      </c>
      <c r="O2" s="609">
        <v>2</v>
      </c>
      <c r="P2" s="609"/>
      <c r="Q2" s="609"/>
      <c r="R2" s="614"/>
      <c r="S2" s="609"/>
      <c r="T2" s="613" t="s">
        <v>1103</v>
      </c>
      <c r="U2" s="609">
        <v>2</v>
      </c>
      <c r="V2" s="609"/>
      <c r="W2" s="609"/>
      <c r="X2" s="614"/>
      <c r="Y2" s="609"/>
      <c r="Z2" s="613" t="s">
        <v>1103</v>
      </c>
      <c r="AA2" s="609">
        <v>2</v>
      </c>
      <c r="AB2" s="609"/>
      <c r="AC2" s="609"/>
      <c r="AD2" s="614"/>
    </row>
    <row r="3" spans="1:30" x14ac:dyDescent="0.2">
      <c r="A3" s="609"/>
      <c r="B3" s="613" t="s">
        <v>1104</v>
      </c>
      <c r="C3" s="609">
        <v>400</v>
      </c>
      <c r="D3" s="609"/>
      <c r="E3" s="609"/>
      <c r="F3" s="614"/>
      <c r="G3" s="609"/>
      <c r="H3" s="613" t="s">
        <v>1104</v>
      </c>
      <c r="I3" s="609">
        <v>300</v>
      </c>
      <c r="J3" s="609"/>
      <c r="K3" s="609"/>
      <c r="L3" s="614"/>
      <c r="M3" s="609"/>
      <c r="N3" s="613" t="s">
        <v>1104</v>
      </c>
      <c r="O3" s="609">
        <v>500</v>
      </c>
      <c r="P3" s="609"/>
      <c r="Q3" s="609"/>
      <c r="R3" s="614"/>
      <c r="S3" s="609"/>
      <c r="T3" s="613" t="s">
        <v>1104</v>
      </c>
      <c r="U3" s="609">
        <v>500</v>
      </c>
      <c r="V3" s="609"/>
      <c r="W3" s="609"/>
      <c r="X3" s="614"/>
      <c r="Y3" s="609"/>
      <c r="Z3" s="613" t="s">
        <v>1104</v>
      </c>
      <c r="AA3" s="609">
        <v>500</v>
      </c>
      <c r="AB3" s="609"/>
      <c r="AC3" s="609"/>
      <c r="AD3" s="614"/>
    </row>
    <row r="4" spans="1:30" x14ac:dyDescent="0.2">
      <c r="A4" s="609"/>
      <c r="B4" s="613" t="s">
        <v>1105</v>
      </c>
      <c r="C4" s="609">
        <v>50</v>
      </c>
      <c r="D4" s="609"/>
      <c r="E4" s="609"/>
      <c r="F4" s="614"/>
      <c r="G4" s="609"/>
      <c r="H4" s="613" t="s">
        <v>1105</v>
      </c>
      <c r="I4" s="609">
        <v>100</v>
      </c>
      <c r="J4" s="609"/>
      <c r="K4" s="609"/>
      <c r="L4" s="614"/>
      <c r="M4" s="609"/>
      <c r="N4" s="613" t="s">
        <v>1105</v>
      </c>
      <c r="O4" s="609">
        <v>125</v>
      </c>
      <c r="P4" s="609"/>
      <c r="Q4" s="609"/>
      <c r="R4" s="614"/>
      <c r="S4" s="609"/>
      <c r="T4" s="613" t="s">
        <v>1105</v>
      </c>
      <c r="U4" s="609">
        <v>50</v>
      </c>
      <c r="V4" s="609"/>
      <c r="W4" s="609"/>
      <c r="X4" s="614"/>
      <c r="Y4" s="609"/>
      <c r="Z4" s="613" t="s">
        <v>1105</v>
      </c>
      <c r="AA4" s="609">
        <v>125</v>
      </c>
      <c r="AB4" s="609"/>
      <c r="AC4" s="609"/>
      <c r="AD4" s="614"/>
    </row>
    <row r="5" spans="1:30" x14ac:dyDescent="0.2">
      <c r="A5" s="609"/>
      <c r="B5" s="613" t="s">
        <v>1106</v>
      </c>
      <c r="C5" s="609">
        <v>40</v>
      </c>
      <c r="D5" s="609"/>
      <c r="E5" s="609"/>
      <c r="F5" s="614"/>
      <c r="G5" s="609"/>
      <c r="H5" s="613" t="s">
        <v>1106</v>
      </c>
      <c r="I5" s="609">
        <v>120</v>
      </c>
      <c r="J5" s="609"/>
      <c r="K5" s="609"/>
      <c r="L5" s="614"/>
      <c r="M5" s="609"/>
      <c r="N5" s="613" t="s">
        <v>1106</v>
      </c>
      <c r="O5" s="609">
        <v>60</v>
      </c>
      <c r="P5" s="609"/>
      <c r="Q5" s="609"/>
      <c r="R5" s="614"/>
      <c r="S5" s="609"/>
      <c r="T5" s="613" t="s">
        <v>1106</v>
      </c>
      <c r="U5" s="609">
        <v>40</v>
      </c>
      <c r="V5" s="609"/>
      <c r="W5" s="609"/>
      <c r="X5" s="614"/>
      <c r="Y5" s="609"/>
      <c r="Z5" s="613" t="s">
        <v>1106</v>
      </c>
      <c r="AA5" s="609">
        <v>100</v>
      </c>
      <c r="AB5" s="609"/>
      <c r="AC5" s="609"/>
      <c r="AD5" s="614"/>
    </row>
    <row r="6" spans="1:30" x14ac:dyDescent="0.2">
      <c r="A6" s="609"/>
      <c r="B6" s="613" t="s">
        <v>1107</v>
      </c>
      <c r="C6" s="609">
        <v>0</v>
      </c>
      <c r="D6" s="609"/>
      <c r="E6" s="609"/>
      <c r="F6" s="614"/>
      <c r="G6" s="609"/>
      <c r="H6" s="613" t="s">
        <v>1107</v>
      </c>
      <c r="I6" s="609">
        <v>0</v>
      </c>
      <c r="J6" s="609"/>
      <c r="K6" s="609"/>
      <c r="L6" s="614"/>
      <c r="M6" s="609"/>
      <c r="N6" s="613" t="s">
        <v>1107</v>
      </c>
      <c r="O6" s="609">
        <v>0</v>
      </c>
      <c r="P6" s="609"/>
      <c r="Q6" s="609"/>
      <c r="R6" s="614"/>
      <c r="S6" s="609"/>
      <c r="T6" s="613" t="s">
        <v>1107</v>
      </c>
      <c r="U6" s="609">
        <v>0</v>
      </c>
      <c r="V6" s="609"/>
      <c r="W6" s="609"/>
      <c r="X6" s="614"/>
      <c r="Y6" s="609"/>
      <c r="Z6" s="613" t="s">
        <v>1107</v>
      </c>
      <c r="AA6" s="609">
        <v>0</v>
      </c>
      <c r="AB6" s="609"/>
      <c r="AC6" s="609"/>
      <c r="AD6" s="614"/>
    </row>
    <row r="7" spans="1:30" x14ac:dyDescent="0.2">
      <c r="A7" s="609"/>
      <c r="B7" s="613" t="s">
        <v>1108</v>
      </c>
      <c r="C7" s="609">
        <v>2</v>
      </c>
      <c r="D7" s="609"/>
      <c r="E7" s="609"/>
      <c r="F7" s="614"/>
      <c r="G7" s="609"/>
      <c r="H7" s="613" t="s">
        <v>1108</v>
      </c>
      <c r="I7" s="609">
        <v>6</v>
      </c>
      <c r="J7" s="609"/>
      <c r="K7" s="609"/>
      <c r="L7" s="614"/>
      <c r="M7" s="609"/>
      <c r="N7" s="613" t="s">
        <v>1108</v>
      </c>
      <c r="O7" s="609">
        <v>4</v>
      </c>
      <c r="P7" s="609"/>
      <c r="Q7" s="609"/>
      <c r="R7" s="614"/>
      <c r="S7" s="609"/>
      <c r="T7" s="613" t="s">
        <v>1108</v>
      </c>
      <c r="U7" s="609">
        <v>2</v>
      </c>
      <c r="V7" s="609"/>
      <c r="W7" s="609"/>
      <c r="X7" s="614"/>
      <c r="Y7" s="609"/>
      <c r="Z7" s="613" t="s">
        <v>1108</v>
      </c>
      <c r="AA7" s="609">
        <v>6</v>
      </c>
      <c r="AB7" s="609"/>
      <c r="AC7" s="609"/>
      <c r="AD7" s="614"/>
    </row>
    <row r="8" spans="1:30" x14ac:dyDescent="0.2">
      <c r="A8" s="609"/>
      <c r="B8" s="613" t="s">
        <v>1109</v>
      </c>
      <c r="C8" s="609">
        <v>8</v>
      </c>
      <c r="D8" s="609"/>
      <c r="E8" s="609"/>
      <c r="F8" s="614"/>
      <c r="G8" s="609"/>
      <c r="H8" s="613" t="s">
        <v>1109</v>
      </c>
      <c r="I8" s="609">
        <v>24</v>
      </c>
      <c r="J8" s="609"/>
      <c r="K8" s="609"/>
      <c r="L8" s="614"/>
      <c r="M8" s="609"/>
      <c r="N8" s="613" t="s">
        <v>1109</v>
      </c>
      <c r="O8" s="609">
        <v>12</v>
      </c>
      <c r="P8" s="609"/>
      <c r="Q8" s="609"/>
      <c r="R8" s="614"/>
      <c r="S8" s="609"/>
      <c r="T8" s="613" t="s">
        <v>1109</v>
      </c>
      <c r="U8" s="609">
        <v>8</v>
      </c>
      <c r="V8" s="609"/>
      <c r="W8" s="609"/>
      <c r="X8" s="614"/>
      <c r="Y8" s="609"/>
      <c r="Z8" s="613" t="s">
        <v>1109</v>
      </c>
      <c r="AA8" s="609">
        <v>20</v>
      </c>
      <c r="AB8" s="609"/>
      <c r="AC8" s="609"/>
      <c r="AD8" s="614"/>
    </row>
    <row r="9" spans="1:30" x14ac:dyDescent="0.2">
      <c r="A9" s="609"/>
      <c r="B9" s="613" t="s">
        <v>1110</v>
      </c>
      <c r="C9" s="609">
        <v>1</v>
      </c>
      <c r="D9" s="609" t="s">
        <v>1111</v>
      </c>
      <c r="E9" s="615"/>
      <c r="F9" s="614"/>
      <c r="G9" s="609"/>
      <c r="H9" s="613" t="s">
        <v>1110</v>
      </c>
      <c r="I9" s="609">
        <v>1</v>
      </c>
      <c r="J9" s="609" t="s">
        <v>1112</v>
      </c>
      <c r="K9" s="615" t="s">
        <v>956</v>
      </c>
      <c r="L9" s="614" t="s">
        <v>1113</v>
      </c>
      <c r="M9" s="609"/>
      <c r="N9" s="613" t="s">
        <v>1110</v>
      </c>
      <c r="O9" s="609">
        <v>1</v>
      </c>
      <c r="P9" s="609" t="s">
        <v>1114</v>
      </c>
      <c r="Q9" s="615" t="s">
        <v>956</v>
      </c>
      <c r="R9" s="614" t="s">
        <v>1113</v>
      </c>
      <c r="S9" s="609"/>
      <c r="T9" s="613" t="s">
        <v>1110</v>
      </c>
      <c r="U9" s="609">
        <v>3</v>
      </c>
      <c r="V9" s="609" t="s">
        <v>1115</v>
      </c>
      <c r="W9" s="615" t="s">
        <v>956</v>
      </c>
      <c r="X9" s="614" t="s">
        <v>1113</v>
      </c>
      <c r="Y9" s="609"/>
      <c r="Z9" s="613" t="s">
        <v>1110</v>
      </c>
      <c r="AA9" s="609">
        <v>8</v>
      </c>
      <c r="AB9" s="609" t="s">
        <v>1116</v>
      </c>
      <c r="AC9" s="615" t="s">
        <v>956</v>
      </c>
      <c r="AD9" s="614" t="s">
        <v>1117</v>
      </c>
    </row>
    <row r="10" spans="1:30" x14ac:dyDescent="0.2">
      <c r="A10" s="609"/>
      <c r="B10" s="613" t="s">
        <v>1110</v>
      </c>
      <c r="C10" s="609"/>
      <c r="D10" s="609" t="s">
        <v>956</v>
      </c>
      <c r="E10" s="615"/>
      <c r="F10" s="614"/>
      <c r="G10" s="609"/>
      <c r="H10" s="616" t="s">
        <v>745</v>
      </c>
      <c r="I10" s="617"/>
      <c r="J10" s="618" t="s">
        <v>956</v>
      </c>
      <c r="K10" s="618"/>
      <c r="L10" s="619"/>
      <c r="M10" s="609"/>
      <c r="N10" s="613" t="s">
        <v>1110</v>
      </c>
      <c r="O10" s="609">
        <v>5</v>
      </c>
      <c r="P10" s="609" t="s">
        <v>1118</v>
      </c>
      <c r="Q10" s="609">
        <v>10</v>
      </c>
      <c r="R10" s="614" t="s">
        <v>1113</v>
      </c>
      <c r="S10" s="609"/>
      <c r="T10" s="616" t="s">
        <v>745</v>
      </c>
      <c r="U10" s="617"/>
      <c r="V10" s="618" t="s">
        <v>956</v>
      </c>
      <c r="W10" s="618"/>
      <c r="X10" s="619"/>
      <c r="Y10" s="609"/>
      <c r="Z10" s="613" t="s">
        <v>1110</v>
      </c>
      <c r="AA10" s="609">
        <v>1</v>
      </c>
      <c r="AB10" s="609" t="s">
        <v>1119</v>
      </c>
      <c r="AC10" s="609"/>
      <c r="AD10" s="614" t="s">
        <v>1113</v>
      </c>
    </row>
    <row r="11" spans="1:30" x14ac:dyDescent="0.2">
      <c r="A11" s="609"/>
      <c r="B11" s="613" t="s">
        <v>1120</v>
      </c>
      <c r="C11" s="620"/>
      <c r="D11" s="609" t="s">
        <v>956</v>
      </c>
      <c r="E11" s="609"/>
      <c r="F11" s="614"/>
      <c r="G11" s="609"/>
      <c r="H11" s="613" t="s">
        <v>1120</v>
      </c>
      <c r="I11" s="609"/>
      <c r="J11" s="609" t="s">
        <v>445</v>
      </c>
      <c r="K11" s="609"/>
      <c r="L11" s="614"/>
      <c r="M11" s="609"/>
      <c r="N11" s="613" t="s">
        <v>1120</v>
      </c>
      <c r="O11" s="618"/>
      <c r="P11" s="618" t="s">
        <v>956</v>
      </c>
      <c r="Q11" s="618"/>
      <c r="R11" s="619"/>
      <c r="S11" s="609"/>
      <c r="T11" s="613" t="s">
        <v>1120</v>
      </c>
      <c r="U11" s="609"/>
      <c r="V11" s="609" t="s">
        <v>477</v>
      </c>
      <c r="W11" s="609"/>
      <c r="X11" s="614"/>
      <c r="Y11" s="609"/>
      <c r="Z11" s="613" t="s">
        <v>1110</v>
      </c>
      <c r="AA11" s="618"/>
      <c r="AB11" s="618" t="s">
        <v>956</v>
      </c>
      <c r="AC11" s="618"/>
      <c r="AD11" s="619"/>
    </row>
    <row r="12" spans="1:30" x14ac:dyDescent="0.2">
      <c r="A12" s="609"/>
      <c r="B12" s="621" t="s">
        <v>1121</v>
      </c>
      <c r="C12" s="622"/>
      <c r="D12" s="623" t="s">
        <v>1122</v>
      </c>
      <c r="E12" s="622"/>
      <c r="F12" s="624">
        <f>C19*10+C15</f>
        <v>120</v>
      </c>
      <c r="G12" s="609"/>
      <c r="H12" s="621" t="s">
        <v>1123</v>
      </c>
      <c r="I12" s="622"/>
      <c r="J12" s="623" t="s">
        <v>1124</v>
      </c>
      <c r="K12" s="622"/>
      <c r="L12" s="624">
        <f>I19*10+I15</f>
        <v>330</v>
      </c>
      <c r="M12" s="609"/>
      <c r="N12" s="621" t="s">
        <v>1125</v>
      </c>
      <c r="O12" s="622"/>
      <c r="P12" s="623" t="s">
        <v>1126</v>
      </c>
      <c r="Q12" s="622"/>
      <c r="R12" s="624">
        <f>O19*10+O15</f>
        <v>225</v>
      </c>
      <c r="S12" s="609"/>
      <c r="T12" s="621" t="s">
        <v>1127</v>
      </c>
      <c r="U12" s="622"/>
      <c r="V12" s="623" t="s">
        <v>1128</v>
      </c>
      <c r="W12" s="622"/>
      <c r="X12" s="624">
        <f>U19*10+U15</f>
        <v>110</v>
      </c>
      <c r="Y12" s="609"/>
      <c r="Z12" s="621" t="s">
        <v>1129</v>
      </c>
      <c r="AA12" s="622"/>
      <c r="AB12" s="623" t="s">
        <v>1130</v>
      </c>
      <c r="AC12" s="622"/>
      <c r="AD12" s="624">
        <f>AA19*10+AA15</f>
        <v>305</v>
      </c>
    </row>
    <row r="13" spans="1:30" x14ac:dyDescent="0.2">
      <c r="A13" s="609"/>
      <c r="B13" s="613" t="s">
        <v>1103</v>
      </c>
      <c r="C13" s="609">
        <v>3</v>
      </c>
      <c r="D13" s="609"/>
      <c r="E13" s="609"/>
      <c r="F13" s="614"/>
      <c r="G13" s="609"/>
      <c r="H13" s="613" t="s">
        <v>1103</v>
      </c>
      <c r="I13" s="609">
        <v>3</v>
      </c>
      <c r="J13" s="609"/>
      <c r="K13" s="609"/>
      <c r="L13" s="614"/>
      <c r="M13" s="609"/>
      <c r="N13" s="613" t="s">
        <v>1103</v>
      </c>
      <c r="O13" s="609">
        <v>4</v>
      </c>
      <c r="P13" s="609"/>
      <c r="Q13" s="609"/>
      <c r="R13" s="614"/>
      <c r="S13" s="609"/>
      <c r="T13" s="613" t="s">
        <v>1103</v>
      </c>
      <c r="U13" s="609">
        <v>4</v>
      </c>
      <c r="V13" s="609"/>
      <c r="W13" s="609"/>
      <c r="X13" s="614"/>
      <c r="Y13" s="609"/>
      <c r="Z13" s="613" t="s">
        <v>1103</v>
      </c>
      <c r="AA13" s="609">
        <v>4</v>
      </c>
      <c r="AB13" s="609"/>
      <c r="AC13" s="609"/>
      <c r="AD13" s="614"/>
    </row>
    <row r="14" spans="1:30" x14ac:dyDescent="0.2">
      <c r="A14" s="609"/>
      <c r="B14" s="613" t="s">
        <v>1104</v>
      </c>
      <c r="C14" s="609">
        <v>750</v>
      </c>
      <c r="D14" s="609"/>
      <c r="E14" s="609"/>
      <c r="F14" s="614"/>
      <c r="G14" s="609"/>
      <c r="H14" s="613" t="s">
        <v>1104</v>
      </c>
      <c r="I14" s="609">
        <v>1000</v>
      </c>
      <c r="J14" s="609"/>
      <c r="K14" s="609"/>
      <c r="L14" s="614"/>
      <c r="M14" s="609"/>
      <c r="N14" s="613" t="s">
        <v>1104</v>
      </c>
      <c r="O14" s="609">
        <v>2500</v>
      </c>
      <c r="P14" s="609"/>
      <c r="Q14" s="609"/>
      <c r="R14" s="614"/>
      <c r="S14" s="609"/>
      <c r="T14" s="613" t="s">
        <v>1104</v>
      </c>
      <c r="U14" s="609">
        <v>1500</v>
      </c>
      <c r="V14" s="609"/>
      <c r="W14" s="609"/>
      <c r="X14" s="614"/>
      <c r="Y14" s="609"/>
      <c r="Z14" s="613" t="s">
        <v>1104</v>
      </c>
      <c r="AA14" s="609">
        <v>2500</v>
      </c>
      <c r="AB14" s="609"/>
      <c r="AC14" s="609"/>
      <c r="AD14" s="614"/>
    </row>
    <row r="15" spans="1:30" x14ac:dyDescent="0.2">
      <c r="A15" s="609"/>
      <c r="B15" s="613" t="s">
        <v>1105</v>
      </c>
      <c r="C15" s="609">
        <v>50</v>
      </c>
      <c r="D15" s="609"/>
      <c r="E15" s="609"/>
      <c r="F15" s="614"/>
      <c r="G15" s="609"/>
      <c r="H15" s="613" t="s">
        <v>1105</v>
      </c>
      <c r="I15" s="609">
        <v>100</v>
      </c>
      <c r="J15" s="609"/>
      <c r="K15" s="609"/>
      <c r="L15" s="614"/>
      <c r="M15" s="609"/>
      <c r="N15" s="613" t="s">
        <v>1105</v>
      </c>
      <c r="O15" s="609">
        <v>125</v>
      </c>
      <c r="P15" s="609"/>
      <c r="Q15" s="609"/>
      <c r="R15" s="614"/>
      <c r="S15" s="609"/>
      <c r="T15" s="613" t="s">
        <v>1105</v>
      </c>
      <c r="U15" s="609">
        <v>50</v>
      </c>
      <c r="V15" s="609"/>
      <c r="W15" s="609"/>
      <c r="X15" s="614"/>
      <c r="Y15" s="609"/>
      <c r="Z15" s="613" t="s">
        <v>1105</v>
      </c>
      <c r="AA15" s="609">
        <v>125</v>
      </c>
      <c r="AB15" s="609"/>
      <c r="AC15" s="609"/>
      <c r="AD15" s="614"/>
    </row>
    <row r="16" spans="1:30" x14ac:dyDescent="0.2">
      <c r="A16" s="609"/>
      <c r="B16" s="613" t="s">
        <v>1106</v>
      </c>
      <c r="C16" s="609">
        <v>35</v>
      </c>
      <c r="D16" s="609"/>
      <c r="E16" s="609"/>
      <c r="F16" s="614"/>
      <c r="G16" s="609"/>
      <c r="H16" s="613" t="s">
        <v>1106</v>
      </c>
      <c r="I16" s="609">
        <v>115</v>
      </c>
      <c r="J16" s="609"/>
      <c r="K16" s="609"/>
      <c r="L16" s="614"/>
      <c r="M16" s="609"/>
      <c r="N16" s="613" t="s">
        <v>1106</v>
      </c>
      <c r="O16" s="609">
        <v>50</v>
      </c>
      <c r="P16" s="609"/>
      <c r="Q16" s="609"/>
      <c r="R16" s="614"/>
      <c r="S16" s="609"/>
      <c r="T16" s="613" t="s">
        <v>1106</v>
      </c>
      <c r="U16" s="609">
        <v>30</v>
      </c>
      <c r="V16" s="609"/>
      <c r="W16" s="609"/>
      <c r="X16" s="614"/>
      <c r="Y16" s="609"/>
      <c r="Z16" s="613" t="s">
        <v>1106</v>
      </c>
      <c r="AA16" s="609">
        <v>90</v>
      </c>
      <c r="AB16" s="609"/>
      <c r="AC16" s="609"/>
      <c r="AD16" s="614"/>
    </row>
    <row r="17" spans="1:30" x14ac:dyDescent="0.2">
      <c r="A17" s="609"/>
      <c r="B17" s="613" t="s">
        <v>1107</v>
      </c>
      <c r="C17" s="609">
        <v>0</v>
      </c>
      <c r="D17" s="609"/>
      <c r="E17" s="609"/>
      <c r="F17" s="614"/>
      <c r="G17" s="609"/>
      <c r="H17" s="613" t="s">
        <v>1107</v>
      </c>
      <c r="I17" s="609">
        <v>0</v>
      </c>
      <c r="J17" s="609"/>
      <c r="K17" s="609"/>
      <c r="L17" s="614"/>
      <c r="M17" s="609"/>
      <c r="N17" s="613" t="s">
        <v>1107</v>
      </c>
      <c r="O17" s="609">
        <v>0</v>
      </c>
      <c r="P17" s="609"/>
      <c r="Q17" s="609"/>
      <c r="R17" s="614"/>
      <c r="S17" s="609"/>
      <c r="T17" s="613" t="s">
        <v>1107</v>
      </c>
      <c r="U17" s="609">
        <v>0</v>
      </c>
      <c r="V17" s="609"/>
      <c r="W17" s="609"/>
      <c r="X17" s="614"/>
      <c r="Y17" s="609"/>
      <c r="Z17" s="613" t="s">
        <v>1107</v>
      </c>
      <c r="AA17" s="609">
        <v>0</v>
      </c>
      <c r="AB17" s="609"/>
      <c r="AC17" s="609"/>
      <c r="AD17" s="614"/>
    </row>
    <row r="18" spans="1:30" x14ac:dyDescent="0.2">
      <c r="A18" s="609"/>
      <c r="B18" s="613" t="s">
        <v>1108</v>
      </c>
      <c r="C18" s="609">
        <v>2</v>
      </c>
      <c r="D18" s="609"/>
      <c r="E18" s="609"/>
      <c r="F18" s="614"/>
      <c r="G18" s="609"/>
      <c r="H18" s="613" t="s">
        <v>1108</v>
      </c>
      <c r="I18" s="609">
        <v>6</v>
      </c>
      <c r="J18" s="609"/>
      <c r="K18" s="609"/>
      <c r="L18" s="614"/>
      <c r="M18" s="609"/>
      <c r="N18" s="613" t="s">
        <v>1108</v>
      </c>
      <c r="O18" s="609">
        <v>4</v>
      </c>
      <c r="P18" s="609"/>
      <c r="Q18" s="609"/>
      <c r="R18" s="614"/>
      <c r="S18" s="609"/>
      <c r="T18" s="613" t="s">
        <v>1108</v>
      </c>
      <c r="U18" s="609">
        <v>2</v>
      </c>
      <c r="V18" s="609"/>
      <c r="W18" s="609"/>
      <c r="X18" s="614"/>
      <c r="Y18" s="609"/>
      <c r="Z18" s="613" t="s">
        <v>1108</v>
      </c>
      <c r="AA18" s="609">
        <v>6</v>
      </c>
      <c r="AB18" s="609"/>
      <c r="AC18" s="609"/>
      <c r="AD18" s="614"/>
    </row>
    <row r="19" spans="1:30" x14ac:dyDescent="0.2">
      <c r="A19" s="609"/>
      <c r="B19" s="613" t="s">
        <v>1109</v>
      </c>
      <c r="C19" s="609">
        <v>7</v>
      </c>
      <c r="D19" s="609"/>
      <c r="E19" s="609"/>
      <c r="F19" s="614"/>
      <c r="G19" s="609"/>
      <c r="H19" s="613" t="s">
        <v>1109</v>
      </c>
      <c r="I19" s="609">
        <v>23</v>
      </c>
      <c r="J19" s="609"/>
      <c r="K19" s="609"/>
      <c r="L19" s="614"/>
      <c r="M19" s="609"/>
      <c r="N19" s="613" t="s">
        <v>1109</v>
      </c>
      <c r="O19" s="609">
        <v>10</v>
      </c>
      <c r="P19" s="609"/>
      <c r="Q19" s="609"/>
      <c r="R19" s="614"/>
      <c r="S19" s="609"/>
      <c r="T19" s="613" t="s">
        <v>1109</v>
      </c>
      <c r="U19" s="609">
        <v>6</v>
      </c>
      <c r="V19" s="609"/>
      <c r="W19" s="609"/>
      <c r="X19" s="614"/>
      <c r="Y19" s="609"/>
      <c r="Z19" s="613" t="s">
        <v>1109</v>
      </c>
      <c r="AA19" s="609">
        <v>18</v>
      </c>
      <c r="AB19" s="609"/>
      <c r="AC19" s="609"/>
      <c r="AD19" s="614"/>
    </row>
    <row r="20" spans="1:30" x14ac:dyDescent="0.2">
      <c r="A20" s="609"/>
      <c r="B20" s="613" t="s">
        <v>1110</v>
      </c>
      <c r="C20" s="609">
        <v>2</v>
      </c>
      <c r="D20" s="609" t="s">
        <v>1131</v>
      </c>
      <c r="E20" s="615"/>
      <c r="F20" s="614"/>
      <c r="G20" s="609"/>
      <c r="H20" s="613" t="s">
        <v>1110</v>
      </c>
      <c r="I20" s="609">
        <v>2</v>
      </c>
      <c r="J20" s="609" t="s">
        <v>1132</v>
      </c>
      <c r="K20" s="615" t="s">
        <v>956</v>
      </c>
      <c r="L20" s="614" t="s">
        <v>1113</v>
      </c>
      <c r="M20" s="609"/>
      <c r="N20" s="613" t="s">
        <v>1110</v>
      </c>
      <c r="O20" s="609">
        <v>1</v>
      </c>
      <c r="P20" s="609" t="s">
        <v>1114</v>
      </c>
      <c r="Q20" s="615" t="s">
        <v>956</v>
      </c>
      <c r="R20" s="614" t="s">
        <v>1133</v>
      </c>
      <c r="S20" s="609"/>
      <c r="T20" s="613" t="s">
        <v>1110</v>
      </c>
      <c r="U20" s="609">
        <v>5</v>
      </c>
      <c r="V20" s="609" t="s">
        <v>1115</v>
      </c>
      <c r="W20" s="615" t="s">
        <v>956</v>
      </c>
      <c r="X20" s="614" t="s">
        <v>1133</v>
      </c>
      <c r="Y20" s="609"/>
      <c r="Z20" s="613" t="s">
        <v>1110</v>
      </c>
      <c r="AA20" s="609">
        <v>20</v>
      </c>
      <c r="AB20" s="609" t="s">
        <v>1116</v>
      </c>
      <c r="AC20" s="615" t="s">
        <v>956</v>
      </c>
      <c r="AD20" s="614" t="s">
        <v>1117</v>
      </c>
    </row>
    <row r="21" spans="1:30" x14ac:dyDescent="0.2">
      <c r="A21" s="609"/>
      <c r="B21" s="613" t="s">
        <v>1110</v>
      </c>
      <c r="C21" s="609">
        <v>5</v>
      </c>
      <c r="D21" s="609" t="s">
        <v>1134</v>
      </c>
      <c r="E21" s="609"/>
      <c r="F21" s="614"/>
      <c r="G21" s="609"/>
      <c r="H21" s="616" t="s">
        <v>745</v>
      </c>
      <c r="I21" s="617"/>
      <c r="J21" s="618" t="s">
        <v>956</v>
      </c>
      <c r="K21" s="618"/>
      <c r="L21" s="619"/>
      <c r="M21" s="609"/>
      <c r="N21" s="613" t="s">
        <v>1110</v>
      </c>
      <c r="O21" s="609">
        <v>5</v>
      </c>
      <c r="P21" s="609" t="s">
        <v>1135</v>
      </c>
      <c r="Q21" s="609">
        <v>10</v>
      </c>
      <c r="R21" s="614" t="s">
        <v>1113</v>
      </c>
      <c r="S21" s="609"/>
      <c r="T21" s="616" t="s">
        <v>745</v>
      </c>
      <c r="U21" s="617"/>
      <c r="V21" s="618" t="s">
        <v>956</v>
      </c>
      <c r="W21" s="618"/>
      <c r="X21" s="619"/>
      <c r="Y21" s="609"/>
      <c r="Z21" s="613" t="s">
        <v>1110</v>
      </c>
      <c r="AA21" s="609">
        <v>1</v>
      </c>
      <c r="AB21" s="609" t="s">
        <v>1119</v>
      </c>
      <c r="AC21" s="609"/>
      <c r="AD21" s="614" t="s">
        <v>1136</v>
      </c>
    </row>
    <row r="22" spans="1:30" ht="13.5" thickBot="1" x14ac:dyDescent="0.25">
      <c r="A22" s="609"/>
      <c r="B22" s="625" t="s">
        <v>1120</v>
      </c>
      <c r="C22" s="626"/>
      <c r="D22" s="627" t="s">
        <v>956</v>
      </c>
      <c r="E22" s="627"/>
      <c r="F22" s="628"/>
      <c r="G22" s="609"/>
      <c r="H22" s="625" t="s">
        <v>1120</v>
      </c>
      <c r="I22" s="627"/>
      <c r="J22" s="627" t="s">
        <v>445</v>
      </c>
      <c r="K22" s="627"/>
      <c r="L22" s="628"/>
      <c r="M22" s="609"/>
      <c r="N22" s="625" t="s">
        <v>1120</v>
      </c>
      <c r="O22" s="629"/>
      <c r="P22" s="629" t="s">
        <v>956</v>
      </c>
      <c r="Q22" s="629"/>
      <c r="R22" s="630"/>
      <c r="S22" s="609"/>
      <c r="T22" s="625" t="s">
        <v>1120</v>
      </c>
      <c r="U22" s="627"/>
      <c r="V22" s="627" t="s">
        <v>477</v>
      </c>
      <c r="W22" s="627"/>
      <c r="X22" s="628"/>
      <c r="Y22" s="609"/>
      <c r="Z22" s="625" t="s">
        <v>1110</v>
      </c>
      <c r="AA22" s="629"/>
      <c r="AB22" s="629" t="s">
        <v>956</v>
      </c>
      <c r="AC22" s="629"/>
      <c r="AD22" s="630"/>
    </row>
    <row r="23" spans="1:30" ht="13.5" thickBot="1" x14ac:dyDescent="0.25">
      <c r="A23" s="609"/>
      <c r="B23" s="609"/>
      <c r="C23" s="609"/>
      <c r="D23" s="609"/>
      <c r="E23" s="609"/>
      <c r="F23" s="609"/>
      <c r="G23" s="609"/>
      <c r="H23" s="609"/>
      <c r="I23" s="609"/>
      <c r="J23" s="609"/>
      <c r="K23" s="609"/>
      <c r="L23" s="609"/>
      <c r="M23" s="609"/>
      <c r="N23" s="609"/>
      <c r="O23" s="609"/>
      <c r="P23" s="609"/>
      <c r="Q23" s="609"/>
      <c r="R23" s="609"/>
      <c r="S23" s="609"/>
      <c r="T23" s="609"/>
      <c r="U23" s="609"/>
      <c r="V23" s="609"/>
      <c r="W23" s="609"/>
      <c r="X23" s="609"/>
      <c r="Y23" s="609"/>
      <c r="Z23" s="609"/>
      <c r="AA23" s="609"/>
      <c r="AB23" s="609"/>
      <c r="AC23" s="609"/>
      <c r="AD23" s="609"/>
    </row>
    <row r="24" spans="1:30" x14ac:dyDescent="0.2">
      <c r="A24" s="609"/>
      <c r="B24" s="631" t="s">
        <v>1098</v>
      </c>
      <c r="C24" s="632"/>
      <c r="D24" s="632"/>
      <c r="E24" s="632"/>
      <c r="F24" s="633">
        <f>C31*10+C27</f>
        <v>130</v>
      </c>
      <c r="G24" s="609"/>
      <c r="H24" s="631" t="s">
        <v>1099</v>
      </c>
      <c r="I24" s="632"/>
      <c r="J24" s="632"/>
      <c r="K24" s="632"/>
      <c r="L24" s="633">
        <f>I31*10+I27</f>
        <v>340</v>
      </c>
      <c r="M24" s="609"/>
      <c r="N24" s="631" t="s">
        <v>1100</v>
      </c>
      <c r="O24" s="632"/>
      <c r="P24" s="632"/>
      <c r="Q24" s="632"/>
      <c r="R24" s="633">
        <f>O31*10+O27</f>
        <v>245</v>
      </c>
      <c r="S24" s="609"/>
      <c r="T24" s="631" t="s">
        <v>1101</v>
      </c>
      <c r="U24" s="632"/>
      <c r="V24" s="632"/>
      <c r="W24" s="632"/>
      <c r="X24" s="633">
        <f>U31*10+U27</f>
        <v>130</v>
      </c>
      <c r="Y24" s="609"/>
      <c r="Z24" s="631" t="s">
        <v>1102</v>
      </c>
      <c r="AA24" s="632"/>
      <c r="AB24" s="632"/>
      <c r="AC24" s="632"/>
      <c r="AD24" s="633">
        <f>AA31*10+AA27</f>
        <v>325</v>
      </c>
    </row>
    <row r="25" spans="1:30" x14ac:dyDescent="0.2">
      <c r="A25" s="609"/>
      <c r="B25" s="613" t="s">
        <v>1103</v>
      </c>
      <c r="C25" s="609">
        <v>2</v>
      </c>
      <c r="D25" s="609"/>
      <c r="E25" s="609"/>
      <c r="F25" s="614"/>
      <c r="G25" s="609"/>
      <c r="H25" s="613" t="s">
        <v>1103</v>
      </c>
      <c r="I25" s="609">
        <v>2</v>
      </c>
      <c r="J25" s="609"/>
      <c r="K25" s="609"/>
      <c r="L25" s="614"/>
      <c r="M25" s="609"/>
      <c r="N25" s="613" t="s">
        <v>1103</v>
      </c>
      <c r="O25" s="609">
        <v>2</v>
      </c>
      <c r="P25" s="609"/>
      <c r="Q25" s="609"/>
      <c r="R25" s="614"/>
      <c r="S25" s="609"/>
      <c r="T25" s="613" t="s">
        <v>1103</v>
      </c>
      <c r="U25" s="609">
        <v>2</v>
      </c>
      <c r="V25" s="609"/>
      <c r="W25" s="609"/>
      <c r="X25" s="614"/>
      <c r="Y25" s="609"/>
      <c r="Z25" s="613" t="s">
        <v>1103</v>
      </c>
      <c r="AA25" s="609">
        <v>2</v>
      </c>
      <c r="AB25" s="609"/>
      <c r="AC25" s="609"/>
      <c r="AD25" s="614"/>
    </row>
    <row r="26" spans="1:30" x14ac:dyDescent="0.2">
      <c r="A26" s="609"/>
      <c r="B26" s="613" t="s">
        <v>1104</v>
      </c>
      <c r="C26" s="609">
        <v>400</v>
      </c>
      <c r="D26" s="609"/>
      <c r="E26" s="609"/>
      <c r="F26" s="614"/>
      <c r="G26" s="609"/>
      <c r="H26" s="613" t="s">
        <v>1104</v>
      </c>
      <c r="I26" s="609">
        <v>300</v>
      </c>
      <c r="J26" s="609"/>
      <c r="K26" s="609"/>
      <c r="L26" s="614"/>
      <c r="M26" s="609"/>
      <c r="N26" s="613" t="s">
        <v>1104</v>
      </c>
      <c r="O26" s="609">
        <v>500</v>
      </c>
      <c r="P26" s="609"/>
      <c r="Q26" s="609"/>
      <c r="R26" s="614"/>
      <c r="S26" s="609"/>
      <c r="T26" s="613" t="s">
        <v>1104</v>
      </c>
      <c r="U26" s="609">
        <v>500</v>
      </c>
      <c r="V26" s="609"/>
      <c r="W26" s="609"/>
      <c r="X26" s="614"/>
      <c r="Y26" s="609"/>
      <c r="Z26" s="613" t="s">
        <v>1104</v>
      </c>
      <c r="AA26" s="609">
        <v>500</v>
      </c>
      <c r="AB26" s="609"/>
      <c r="AC26" s="609"/>
      <c r="AD26" s="614"/>
    </row>
    <row r="27" spans="1:30" x14ac:dyDescent="0.2">
      <c r="A27" s="609"/>
      <c r="B27" s="613" t="s">
        <v>1105</v>
      </c>
      <c r="C27" s="609">
        <v>50</v>
      </c>
      <c r="D27" s="609"/>
      <c r="E27" s="609"/>
      <c r="F27" s="614"/>
      <c r="G27" s="609"/>
      <c r="H27" s="613" t="s">
        <v>1105</v>
      </c>
      <c r="I27" s="609">
        <v>100</v>
      </c>
      <c r="J27" s="609"/>
      <c r="K27" s="609"/>
      <c r="L27" s="614"/>
      <c r="M27" s="609"/>
      <c r="N27" s="613" t="s">
        <v>1105</v>
      </c>
      <c r="O27" s="609">
        <v>125</v>
      </c>
      <c r="P27" s="609"/>
      <c r="Q27" s="609"/>
      <c r="R27" s="614"/>
      <c r="S27" s="609"/>
      <c r="T27" s="613" t="s">
        <v>1105</v>
      </c>
      <c r="U27" s="609">
        <v>50</v>
      </c>
      <c r="V27" s="609"/>
      <c r="W27" s="609"/>
      <c r="X27" s="614"/>
      <c r="Y27" s="609"/>
      <c r="Z27" s="613" t="s">
        <v>1105</v>
      </c>
      <c r="AA27" s="609">
        <v>125</v>
      </c>
      <c r="AB27" s="609"/>
      <c r="AC27" s="609"/>
      <c r="AD27" s="614"/>
    </row>
    <row r="28" spans="1:30" x14ac:dyDescent="0.2">
      <c r="A28" s="609"/>
      <c r="B28" s="613" t="s">
        <v>1106</v>
      </c>
      <c r="C28" s="609">
        <v>40</v>
      </c>
      <c r="D28" s="609"/>
      <c r="E28" s="609"/>
      <c r="F28" s="614"/>
      <c r="G28" s="609"/>
      <c r="H28" s="613" t="s">
        <v>1106</v>
      </c>
      <c r="I28" s="609">
        <v>120</v>
      </c>
      <c r="J28" s="609"/>
      <c r="K28" s="609"/>
      <c r="L28" s="614"/>
      <c r="M28" s="609"/>
      <c r="N28" s="613" t="s">
        <v>1106</v>
      </c>
      <c r="O28" s="609">
        <v>60</v>
      </c>
      <c r="P28" s="609"/>
      <c r="Q28" s="609"/>
      <c r="R28" s="614"/>
      <c r="S28" s="609"/>
      <c r="T28" s="613" t="s">
        <v>1106</v>
      </c>
      <c r="U28" s="609">
        <v>40</v>
      </c>
      <c r="V28" s="609"/>
      <c r="W28" s="609"/>
      <c r="X28" s="614"/>
      <c r="Y28" s="609"/>
      <c r="Z28" s="613" t="s">
        <v>1106</v>
      </c>
      <c r="AA28" s="609">
        <v>100</v>
      </c>
      <c r="AB28" s="609"/>
      <c r="AC28" s="609"/>
      <c r="AD28" s="614"/>
    </row>
    <row r="29" spans="1:30" x14ac:dyDescent="0.2">
      <c r="A29" s="609"/>
      <c r="B29" s="613" t="s">
        <v>1107</v>
      </c>
      <c r="C29" s="609">
        <v>0</v>
      </c>
      <c r="D29" s="609"/>
      <c r="E29" s="609"/>
      <c r="F29" s="614"/>
      <c r="G29" s="609"/>
      <c r="H29" s="613" t="s">
        <v>1107</v>
      </c>
      <c r="I29" s="609">
        <v>0</v>
      </c>
      <c r="J29" s="609"/>
      <c r="K29" s="609"/>
      <c r="L29" s="614"/>
      <c r="M29" s="609"/>
      <c r="N29" s="613" t="s">
        <v>1107</v>
      </c>
      <c r="O29" s="609">
        <v>0</v>
      </c>
      <c r="P29" s="609"/>
      <c r="Q29" s="609"/>
      <c r="R29" s="614"/>
      <c r="S29" s="609"/>
      <c r="T29" s="613" t="s">
        <v>1107</v>
      </c>
      <c r="U29" s="609">
        <v>0</v>
      </c>
      <c r="V29" s="609"/>
      <c r="W29" s="609"/>
      <c r="X29" s="614"/>
      <c r="Y29" s="609"/>
      <c r="Z29" s="613" t="s">
        <v>1107</v>
      </c>
      <c r="AA29" s="609">
        <v>0</v>
      </c>
      <c r="AB29" s="609"/>
      <c r="AC29" s="609"/>
      <c r="AD29" s="614"/>
    </row>
    <row r="30" spans="1:30" x14ac:dyDescent="0.2">
      <c r="A30" s="609"/>
      <c r="B30" s="613" t="s">
        <v>1108</v>
      </c>
      <c r="C30" s="609">
        <v>2</v>
      </c>
      <c r="D30" s="609"/>
      <c r="E30" s="609"/>
      <c r="F30" s="614"/>
      <c r="G30" s="609"/>
      <c r="H30" s="613" t="s">
        <v>1108</v>
      </c>
      <c r="I30" s="609">
        <v>6</v>
      </c>
      <c r="J30" s="609"/>
      <c r="K30" s="609"/>
      <c r="L30" s="614"/>
      <c r="M30" s="609"/>
      <c r="N30" s="613" t="s">
        <v>1108</v>
      </c>
      <c r="O30" s="609">
        <v>4</v>
      </c>
      <c r="P30" s="609"/>
      <c r="Q30" s="609"/>
      <c r="R30" s="614"/>
      <c r="S30" s="609"/>
      <c r="T30" s="613" t="s">
        <v>1108</v>
      </c>
      <c r="U30" s="609">
        <v>2</v>
      </c>
      <c r="V30" s="609"/>
      <c r="W30" s="609"/>
      <c r="X30" s="614"/>
      <c r="Y30" s="609"/>
      <c r="Z30" s="613" t="s">
        <v>1108</v>
      </c>
      <c r="AA30" s="609">
        <v>6</v>
      </c>
      <c r="AB30" s="609"/>
      <c r="AC30" s="609"/>
      <c r="AD30" s="614"/>
    </row>
    <row r="31" spans="1:30" x14ac:dyDescent="0.2">
      <c r="A31" s="609"/>
      <c r="B31" s="613" t="s">
        <v>1109</v>
      </c>
      <c r="C31" s="609">
        <v>8</v>
      </c>
      <c r="D31" s="609"/>
      <c r="E31" s="609"/>
      <c r="F31" s="614"/>
      <c r="G31" s="609"/>
      <c r="H31" s="613" t="s">
        <v>1109</v>
      </c>
      <c r="I31" s="609">
        <v>24</v>
      </c>
      <c r="J31" s="609"/>
      <c r="K31" s="609"/>
      <c r="L31" s="614"/>
      <c r="M31" s="609"/>
      <c r="N31" s="613" t="s">
        <v>1109</v>
      </c>
      <c r="O31" s="609">
        <v>12</v>
      </c>
      <c r="P31" s="609"/>
      <c r="Q31" s="609"/>
      <c r="R31" s="614"/>
      <c r="S31" s="609"/>
      <c r="T31" s="613" t="s">
        <v>1109</v>
      </c>
      <c r="U31" s="609">
        <v>8</v>
      </c>
      <c r="V31" s="609"/>
      <c r="W31" s="609"/>
      <c r="X31" s="614"/>
      <c r="Y31" s="609"/>
      <c r="Z31" s="613" t="s">
        <v>1109</v>
      </c>
      <c r="AA31" s="609">
        <v>20</v>
      </c>
      <c r="AB31" s="609"/>
      <c r="AC31" s="609"/>
      <c r="AD31" s="614"/>
    </row>
    <row r="32" spans="1:30" x14ac:dyDescent="0.2">
      <c r="A32" s="609"/>
      <c r="B32" s="613" t="s">
        <v>1110</v>
      </c>
      <c r="C32" s="609">
        <v>1</v>
      </c>
      <c r="D32" s="609" t="s">
        <v>1111</v>
      </c>
      <c r="E32" s="615"/>
      <c r="F32" s="614"/>
      <c r="G32" s="609"/>
      <c r="H32" s="613" t="s">
        <v>1110</v>
      </c>
      <c r="I32" s="609">
        <v>1</v>
      </c>
      <c r="J32" s="609" t="s">
        <v>1112</v>
      </c>
      <c r="K32" s="615" t="s">
        <v>956</v>
      </c>
      <c r="L32" s="614" t="s">
        <v>1113</v>
      </c>
      <c r="M32" s="609"/>
      <c r="N32" s="613" t="s">
        <v>1110</v>
      </c>
      <c r="O32" s="634">
        <v>2</v>
      </c>
      <c r="P32" s="609" t="s">
        <v>1137</v>
      </c>
      <c r="Q32" s="615" t="s">
        <v>956</v>
      </c>
      <c r="R32" s="635"/>
      <c r="S32" s="609"/>
      <c r="T32" s="613" t="s">
        <v>1110</v>
      </c>
      <c r="U32" s="609">
        <v>3</v>
      </c>
      <c r="V32" s="609" t="s">
        <v>1115</v>
      </c>
      <c r="W32" s="615" t="s">
        <v>956</v>
      </c>
      <c r="X32" s="635"/>
      <c r="Y32" s="609"/>
      <c r="Z32" s="613" t="s">
        <v>1110</v>
      </c>
      <c r="AA32" s="609">
        <v>1</v>
      </c>
      <c r="AB32" s="609" t="s">
        <v>1119</v>
      </c>
      <c r="AC32" s="609"/>
      <c r="AD32" s="614" t="s">
        <v>1113</v>
      </c>
    </row>
    <row r="33" spans="1:30" x14ac:dyDescent="0.2">
      <c r="A33" s="609"/>
      <c r="B33" s="613" t="s">
        <v>1110</v>
      </c>
      <c r="C33" s="634">
        <v>2</v>
      </c>
      <c r="D33" s="634" t="s">
        <v>1134</v>
      </c>
      <c r="E33" s="615"/>
      <c r="F33" s="614"/>
      <c r="G33" s="609"/>
      <c r="H33" s="616" t="s">
        <v>745</v>
      </c>
      <c r="I33" s="617"/>
      <c r="J33" s="618" t="s">
        <v>956</v>
      </c>
      <c r="K33" s="618"/>
      <c r="L33" s="619"/>
      <c r="M33" s="609"/>
      <c r="N33" s="613" t="s">
        <v>1110</v>
      </c>
      <c r="O33" s="609">
        <v>5</v>
      </c>
      <c r="P33" s="609" t="s">
        <v>1118</v>
      </c>
      <c r="Q33" s="609">
        <v>10</v>
      </c>
      <c r="R33" s="614" t="s">
        <v>1113</v>
      </c>
      <c r="S33" s="609"/>
      <c r="T33" s="616" t="s">
        <v>745</v>
      </c>
      <c r="U33" s="617"/>
      <c r="V33" s="618" t="s">
        <v>956</v>
      </c>
      <c r="W33" s="618"/>
      <c r="X33" s="619"/>
      <c r="Y33" s="609"/>
      <c r="Z33" s="613" t="s">
        <v>1110</v>
      </c>
      <c r="AA33" s="609">
        <v>8</v>
      </c>
      <c r="AB33" s="609" t="s">
        <v>1116</v>
      </c>
      <c r="AC33" s="615" t="s">
        <v>956</v>
      </c>
      <c r="AD33" s="614" t="s">
        <v>1117</v>
      </c>
    </row>
    <row r="34" spans="1:30" x14ac:dyDescent="0.2">
      <c r="A34" s="609"/>
      <c r="B34" s="613" t="s">
        <v>1120</v>
      </c>
      <c r="C34" s="634"/>
      <c r="D34" s="634" t="s">
        <v>1138</v>
      </c>
      <c r="E34" s="609"/>
      <c r="F34" s="614"/>
      <c r="G34" s="609"/>
      <c r="H34" s="613" t="s">
        <v>1120</v>
      </c>
      <c r="I34" s="609"/>
      <c r="J34" s="609" t="s">
        <v>445</v>
      </c>
      <c r="K34" s="609"/>
      <c r="L34" s="614"/>
      <c r="M34" s="609"/>
      <c r="N34" s="613" t="s">
        <v>1120</v>
      </c>
      <c r="O34" s="634"/>
      <c r="P34" s="634" t="s">
        <v>396</v>
      </c>
      <c r="Q34" s="634"/>
      <c r="R34" s="635"/>
      <c r="S34" s="609"/>
      <c r="T34" s="613" t="s">
        <v>1120</v>
      </c>
      <c r="U34" s="609"/>
      <c r="V34" s="609" t="s">
        <v>477</v>
      </c>
      <c r="W34" s="609"/>
      <c r="X34" s="614"/>
      <c r="Y34" s="609"/>
      <c r="Z34" s="613" t="s">
        <v>1110</v>
      </c>
      <c r="AA34" s="634">
        <v>0</v>
      </c>
      <c r="AB34" s="634" t="s">
        <v>1113</v>
      </c>
      <c r="AC34" s="634"/>
      <c r="AD34" s="635" t="s">
        <v>1113</v>
      </c>
    </row>
    <row r="35" spans="1:30" x14ac:dyDescent="0.2">
      <c r="A35" s="609"/>
      <c r="B35" s="636" t="s">
        <v>1121</v>
      </c>
      <c r="C35" s="637"/>
      <c r="D35" s="638" t="s">
        <v>1122</v>
      </c>
      <c r="E35" s="637"/>
      <c r="F35" s="639">
        <f>C42*10+C38</f>
        <v>120</v>
      </c>
      <c r="G35" s="609"/>
      <c r="H35" s="636" t="s">
        <v>1123</v>
      </c>
      <c r="I35" s="637"/>
      <c r="J35" s="640" t="s">
        <v>1139</v>
      </c>
      <c r="K35" s="637"/>
      <c r="L35" s="639">
        <f>I42*10+I38</f>
        <v>330</v>
      </c>
      <c r="M35" s="609"/>
      <c r="N35" s="636" t="s">
        <v>1125</v>
      </c>
      <c r="O35" s="637"/>
      <c r="P35" s="640" t="s">
        <v>1124</v>
      </c>
      <c r="Q35" s="637"/>
      <c r="R35" s="639">
        <f>O42*10+O38</f>
        <v>225</v>
      </c>
      <c r="S35" s="609"/>
      <c r="T35" s="636" t="s">
        <v>1127</v>
      </c>
      <c r="U35" s="637"/>
      <c r="V35" s="640" t="s">
        <v>1140</v>
      </c>
      <c r="W35" s="637"/>
      <c r="X35" s="639">
        <f>U42*10+U38</f>
        <v>110</v>
      </c>
      <c r="Y35" s="609"/>
      <c r="Z35" s="636" t="s">
        <v>1129</v>
      </c>
      <c r="AA35" s="637"/>
      <c r="AB35" s="640" t="s">
        <v>1141</v>
      </c>
      <c r="AC35" s="637"/>
      <c r="AD35" s="639">
        <f>AA42*10+AA38</f>
        <v>305</v>
      </c>
    </row>
    <row r="36" spans="1:30" x14ac:dyDescent="0.2">
      <c r="A36" s="609"/>
      <c r="B36" s="613" t="s">
        <v>1103</v>
      </c>
      <c r="C36" s="609">
        <v>3</v>
      </c>
      <c r="D36" s="609"/>
      <c r="E36" s="609"/>
      <c r="F36" s="614"/>
      <c r="G36" s="609"/>
      <c r="H36" s="613" t="s">
        <v>1103</v>
      </c>
      <c r="I36" s="609">
        <v>3</v>
      </c>
      <c r="J36" s="609"/>
      <c r="K36" s="609"/>
      <c r="L36" s="614"/>
      <c r="M36" s="609"/>
      <c r="N36" s="613" t="s">
        <v>1103</v>
      </c>
      <c r="O36" s="609">
        <v>4</v>
      </c>
      <c r="P36" s="609"/>
      <c r="Q36" s="609"/>
      <c r="R36" s="614"/>
      <c r="S36" s="609"/>
      <c r="T36" s="613" t="s">
        <v>1103</v>
      </c>
      <c r="U36" s="609">
        <v>4</v>
      </c>
      <c r="V36" s="609"/>
      <c r="W36" s="609"/>
      <c r="X36" s="614"/>
      <c r="Y36" s="609"/>
      <c r="Z36" s="613" t="s">
        <v>1103</v>
      </c>
      <c r="AA36" s="609">
        <v>4</v>
      </c>
      <c r="AB36" s="609"/>
      <c r="AC36" s="609"/>
      <c r="AD36" s="614"/>
    </row>
    <row r="37" spans="1:30" x14ac:dyDescent="0.2">
      <c r="A37" s="609"/>
      <c r="B37" s="613" t="s">
        <v>1104</v>
      </c>
      <c r="C37" s="609">
        <v>750</v>
      </c>
      <c r="D37" s="609"/>
      <c r="E37" s="609"/>
      <c r="F37" s="614"/>
      <c r="G37" s="609"/>
      <c r="H37" s="613" t="s">
        <v>1104</v>
      </c>
      <c r="I37" s="609">
        <v>1000</v>
      </c>
      <c r="J37" s="609"/>
      <c r="K37" s="609"/>
      <c r="L37" s="614"/>
      <c r="M37" s="609"/>
      <c r="N37" s="613" t="s">
        <v>1104</v>
      </c>
      <c r="O37" s="609">
        <v>2500</v>
      </c>
      <c r="P37" s="609"/>
      <c r="Q37" s="609"/>
      <c r="R37" s="614"/>
      <c r="S37" s="609"/>
      <c r="T37" s="613" t="s">
        <v>1104</v>
      </c>
      <c r="U37" s="634">
        <v>2000</v>
      </c>
      <c r="V37" s="609"/>
      <c r="W37" s="609"/>
      <c r="X37" s="614"/>
      <c r="Y37" s="609"/>
      <c r="Z37" s="613" t="s">
        <v>1104</v>
      </c>
      <c r="AA37" s="609">
        <v>2500</v>
      </c>
      <c r="AB37" s="609"/>
      <c r="AC37" s="609"/>
      <c r="AD37" s="614"/>
    </row>
    <row r="38" spans="1:30" x14ac:dyDescent="0.2">
      <c r="A38" s="609"/>
      <c r="B38" s="613" t="s">
        <v>1105</v>
      </c>
      <c r="C38" s="609">
        <v>50</v>
      </c>
      <c r="D38" s="609"/>
      <c r="E38" s="609"/>
      <c r="F38" s="614"/>
      <c r="G38" s="609"/>
      <c r="H38" s="613" t="s">
        <v>1105</v>
      </c>
      <c r="I38" s="609">
        <v>100</v>
      </c>
      <c r="J38" s="609"/>
      <c r="K38" s="609"/>
      <c r="L38" s="614"/>
      <c r="M38" s="609"/>
      <c r="N38" s="613" t="s">
        <v>1105</v>
      </c>
      <c r="O38" s="609">
        <v>125</v>
      </c>
      <c r="P38" s="609"/>
      <c r="Q38" s="609"/>
      <c r="R38" s="614"/>
      <c r="S38" s="609"/>
      <c r="T38" s="613" t="s">
        <v>1105</v>
      </c>
      <c r="U38" s="609">
        <v>50</v>
      </c>
      <c r="V38" s="609"/>
      <c r="W38" s="609"/>
      <c r="X38" s="614"/>
      <c r="Y38" s="609"/>
      <c r="Z38" s="613" t="s">
        <v>1105</v>
      </c>
      <c r="AA38" s="609">
        <v>125</v>
      </c>
      <c r="AB38" s="609"/>
      <c r="AC38" s="609"/>
      <c r="AD38" s="614"/>
    </row>
    <row r="39" spans="1:30" x14ac:dyDescent="0.2">
      <c r="A39" s="609"/>
      <c r="B39" s="613" t="s">
        <v>1106</v>
      </c>
      <c r="C39" s="609">
        <v>35</v>
      </c>
      <c r="D39" s="609"/>
      <c r="E39" s="609"/>
      <c r="F39" s="614"/>
      <c r="G39" s="609"/>
      <c r="H39" s="613" t="s">
        <v>1106</v>
      </c>
      <c r="I39" s="609">
        <v>115</v>
      </c>
      <c r="J39" s="609"/>
      <c r="K39" s="609"/>
      <c r="L39" s="614"/>
      <c r="M39" s="609"/>
      <c r="N39" s="613" t="s">
        <v>1106</v>
      </c>
      <c r="O39" s="609">
        <v>50</v>
      </c>
      <c r="P39" s="609"/>
      <c r="Q39" s="609"/>
      <c r="R39" s="614"/>
      <c r="S39" s="609"/>
      <c r="T39" s="613" t="s">
        <v>1106</v>
      </c>
      <c r="U39" s="609">
        <v>30</v>
      </c>
      <c r="V39" s="609"/>
      <c r="W39" s="609"/>
      <c r="X39" s="614"/>
      <c r="Y39" s="609"/>
      <c r="Z39" s="613" t="s">
        <v>1106</v>
      </c>
      <c r="AA39" s="609">
        <v>90</v>
      </c>
      <c r="AB39" s="609"/>
      <c r="AC39" s="609"/>
      <c r="AD39" s="614"/>
    </row>
    <row r="40" spans="1:30" x14ac:dyDescent="0.2">
      <c r="A40" s="609"/>
      <c r="B40" s="613" t="s">
        <v>1107</v>
      </c>
      <c r="C40" s="609">
        <v>0</v>
      </c>
      <c r="D40" s="609"/>
      <c r="E40" s="609"/>
      <c r="F40" s="614"/>
      <c r="G40" s="609"/>
      <c r="H40" s="613" t="s">
        <v>1107</v>
      </c>
      <c r="I40" s="609">
        <v>0</v>
      </c>
      <c r="J40" s="609"/>
      <c r="K40" s="609"/>
      <c r="L40" s="614"/>
      <c r="M40" s="609"/>
      <c r="N40" s="613" t="s">
        <v>1107</v>
      </c>
      <c r="O40" s="609">
        <v>0</v>
      </c>
      <c r="P40" s="609"/>
      <c r="Q40" s="609"/>
      <c r="R40" s="614"/>
      <c r="S40" s="609"/>
      <c r="T40" s="613" t="s">
        <v>1107</v>
      </c>
      <c r="U40" s="609">
        <v>0</v>
      </c>
      <c r="V40" s="609"/>
      <c r="W40" s="609"/>
      <c r="X40" s="614"/>
      <c r="Y40" s="609"/>
      <c r="Z40" s="613" t="s">
        <v>1107</v>
      </c>
      <c r="AA40" s="609">
        <v>0</v>
      </c>
      <c r="AB40" s="609"/>
      <c r="AC40" s="609"/>
      <c r="AD40" s="614"/>
    </row>
    <row r="41" spans="1:30" x14ac:dyDescent="0.2">
      <c r="A41" s="609"/>
      <c r="B41" s="613" t="s">
        <v>1108</v>
      </c>
      <c r="C41" s="609">
        <v>2</v>
      </c>
      <c r="D41" s="609"/>
      <c r="E41" s="609"/>
      <c r="F41" s="614"/>
      <c r="G41" s="609"/>
      <c r="H41" s="613" t="s">
        <v>1108</v>
      </c>
      <c r="I41" s="609">
        <v>6</v>
      </c>
      <c r="J41" s="609"/>
      <c r="K41" s="609"/>
      <c r="L41" s="614"/>
      <c r="M41" s="609"/>
      <c r="N41" s="613" t="s">
        <v>1108</v>
      </c>
      <c r="O41" s="609">
        <v>4</v>
      </c>
      <c r="P41" s="609"/>
      <c r="Q41" s="609"/>
      <c r="R41" s="614"/>
      <c r="S41" s="609"/>
      <c r="T41" s="613" t="s">
        <v>1108</v>
      </c>
      <c r="U41" s="609">
        <v>2</v>
      </c>
      <c r="V41" s="609"/>
      <c r="W41" s="609"/>
      <c r="X41" s="614"/>
      <c r="Y41" s="609"/>
      <c r="Z41" s="613" t="s">
        <v>1108</v>
      </c>
      <c r="AA41" s="609">
        <v>6</v>
      </c>
      <c r="AB41" s="609"/>
      <c r="AC41" s="609"/>
      <c r="AD41" s="614"/>
    </row>
    <row r="42" spans="1:30" x14ac:dyDescent="0.2">
      <c r="A42" s="609"/>
      <c r="B42" s="613" t="s">
        <v>1109</v>
      </c>
      <c r="C42" s="609">
        <v>7</v>
      </c>
      <c r="D42" s="609"/>
      <c r="E42" s="609"/>
      <c r="F42" s="614"/>
      <c r="G42" s="609"/>
      <c r="H42" s="613" t="s">
        <v>1109</v>
      </c>
      <c r="I42" s="609">
        <v>23</v>
      </c>
      <c r="J42" s="609"/>
      <c r="K42" s="609"/>
      <c r="L42" s="614"/>
      <c r="M42" s="609"/>
      <c r="N42" s="613" t="s">
        <v>1109</v>
      </c>
      <c r="O42" s="609">
        <v>10</v>
      </c>
      <c r="P42" s="609"/>
      <c r="Q42" s="609"/>
      <c r="R42" s="614"/>
      <c r="S42" s="609"/>
      <c r="T42" s="613" t="s">
        <v>1109</v>
      </c>
      <c r="U42" s="609">
        <v>6</v>
      </c>
      <c r="V42" s="609"/>
      <c r="W42" s="609"/>
      <c r="X42" s="614"/>
      <c r="Y42" s="609"/>
      <c r="Z42" s="613" t="s">
        <v>1109</v>
      </c>
      <c r="AA42" s="609">
        <v>18</v>
      </c>
      <c r="AB42" s="609"/>
      <c r="AC42" s="609"/>
      <c r="AD42" s="614"/>
    </row>
    <row r="43" spans="1:30" x14ac:dyDescent="0.2">
      <c r="A43" s="609"/>
      <c r="B43" s="613" t="s">
        <v>1110</v>
      </c>
      <c r="C43" s="609">
        <v>2</v>
      </c>
      <c r="D43" s="609" t="s">
        <v>1131</v>
      </c>
      <c r="E43" s="615"/>
      <c r="F43" s="614"/>
      <c r="G43" s="609"/>
      <c r="H43" s="613" t="s">
        <v>1110</v>
      </c>
      <c r="I43" s="609">
        <v>2</v>
      </c>
      <c r="J43" s="609" t="s">
        <v>1132</v>
      </c>
      <c r="K43" s="615" t="s">
        <v>956</v>
      </c>
      <c r="L43" s="614" t="s">
        <v>1113</v>
      </c>
      <c r="M43" s="609"/>
      <c r="N43" s="613" t="s">
        <v>1110</v>
      </c>
      <c r="O43" s="634">
        <v>2</v>
      </c>
      <c r="P43" s="609" t="s">
        <v>1137</v>
      </c>
      <c r="Q43" s="615" t="s">
        <v>956</v>
      </c>
      <c r="R43" s="614" t="s">
        <v>1133</v>
      </c>
      <c r="S43" s="609"/>
      <c r="T43" s="613" t="s">
        <v>1110</v>
      </c>
      <c r="U43" s="609">
        <v>5</v>
      </c>
      <c r="V43" s="609" t="s">
        <v>1115</v>
      </c>
      <c r="W43" s="615" t="s">
        <v>956</v>
      </c>
      <c r="X43" s="614" t="s">
        <v>1133</v>
      </c>
      <c r="Y43" s="609"/>
      <c r="Z43" s="613" t="s">
        <v>1110</v>
      </c>
      <c r="AA43" s="609">
        <v>1</v>
      </c>
      <c r="AB43" s="609" t="s">
        <v>1119</v>
      </c>
      <c r="AC43" s="615" t="s">
        <v>956</v>
      </c>
      <c r="AD43" s="614" t="s">
        <v>1136</v>
      </c>
    </row>
    <row r="44" spans="1:30" x14ac:dyDescent="0.2">
      <c r="A44" s="609"/>
      <c r="B44" s="613" t="s">
        <v>1110</v>
      </c>
      <c r="C44" s="609">
        <v>5</v>
      </c>
      <c r="D44" s="609" t="s">
        <v>1134</v>
      </c>
      <c r="E44" s="609"/>
      <c r="F44" s="614"/>
      <c r="G44" s="609"/>
      <c r="H44" s="616" t="s">
        <v>745</v>
      </c>
      <c r="I44" s="617"/>
      <c r="J44" s="618" t="s">
        <v>956</v>
      </c>
      <c r="K44" s="618"/>
      <c r="L44" s="619"/>
      <c r="M44" s="609"/>
      <c r="N44" s="613" t="s">
        <v>1110</v>
      </c>
      <c r="O44" s="609">
        <v>5</v>
      </c>
      <c r="P44" s="609" t="s">
        <v>1135</v>
      </c>
      <c r="Q44" s="609">
        <v>10</v>
      </c>
      <c r="R44" s="614" t="s">
        <v>1113</v>
      </c>
      <c r="S44" s="609"/>
      <c r="T44" s="616" t="s">
        <v>745</v>
      </c>
      <c r="U44" s="617"/>
      <c r="V44" s="618" t="s">
        <v>956</v>
      </c>
      <c r="W44" s="618"/>
      <c r="X44" s="619"/>
      <c r="Y44" s="609"/>
      <c r="Z44" s="613" t="s">
        <v>1110</v>
      </c>
      <c r="AA44" s="644">
        <v>1</v>
      </c>
      <c r="AB44" s="644" t="s">
        <v>1119</v>
      </c>
      <c r="AC44" s="645" t="s">
        <v>956</v>
      </c>
      <c r="AD44" s="635" t="s">
        <v>1136</v>
      </c>
    </row>
    <row r="45" spans="1:30" ht="13.5" thickBot="1" x14ac:dyDescent="0.25">
      <c r="A45" s="609"/>
      <c r="B45" s="625" t="s">
        <v>1120</v>
      </c>
      <c r="C45" s="626"/>
      <c r="D45" s="641" t="s">
        <v>1138</v>
      </c>
      <c r="E45" s="627"/>
      <c r="F45" s="628"/>
      <c r="G45" s="609"/>
      <c r="H45" s="625" t="s">
        <v>1120</v>
      </c>
      <c r="I45" s="627"/>
      <c r="J45" s="627" t="s">
        <v>445</v>
      </c>
      <c r="K45" s="627"/>
      <c r="L45" s="628"/>
      <c r="M45" s="609"/>
      <c r="N45" s="625" t="s">
        <v>1120</v>
      </c>
      <c r="O45" s="641"/>
      <c r="P45" s="641" t="s">
        <v>396</v>
      </c>
      <c r="Q45" s="641"/>
      <c r="R45" s="642"/>
      <c r="S45" s="609"/>
      <c r="T45" s="625" t="s">
        <v>1120</v>
      </c>
      <c r="U45" s="627"/>
      <c r="V45" s="627" t="s">
        <v>477</v>
      </c>
      <c r="W45" s="627"/>
      <c r="X45" s="628"/>
      <c r="Y45" s="609"/>
      <c r="Z45" s="625" t="s">
        <v>1110</v>
      </c>
      <c r="AA45" s="627">
        <v>20</v>
      </c>
      <c r="AB45" s="627" t="s">
        <v>1116</v>
      </c>
      <c r="AC45" s="643" t="s">
        <v>956</v>
      </c>
      <c r="AD45" s="628" t="s">
        <v>1117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54D0B-A0E5-4992-8A9C-3E6714C9FA9F}">
  <dimension ref="A1:AR59"/>
  <sheetViews>
    <sheetView zoomScaleNormal="100" workbookViewId="0"/>
  </sheetViews>
  <sheetFormatPr defaultRowHeight="15" x14ac:dyDescent="0.25"/>
  <cols>
    <col min="1" max="2" width="3.28515625" style="84" customWidth="1"/>
    <col min="3" max="3" width="17.7109375" style="84" customWidth="1"/>
    <col min="4" max="13" width="9.140625" style="84"/>
    <col min="14" max="16" width="3.28515625" style="84" customWidth="1"/>
    <col min="17" max="17" width="17.7109375" style="84" customWidth="1"/>
    <col min="18" max="27" width="9.140625" style="84"/>
    <col min="28" max="30" width="3.28515625" style="84" customWidth="1"/>
    <col min="31" max="32" width="9.28515625" style="84" customWidth="1"/>
    <col min="33" max="42" width="9.140625" style="84"/>
    <col min="43" max="44" width="3.28515625" style="84" customWidth="1"/>
    <col min="45" max="16384" width="9.140625" style="84"/>
  </cols>
  <sheetData>
    <row r="1" spans="1:44" x14ac:dyDescent="0.25">
      <c r="A1" s="85"/>
      <c r="B1" s="85"/>
      <c r="C1" s="85"/>
      <c r="D1" s="85"/>
      <c r="E1" s="85"/>
      <c r="F1" s="85"/>
      <c r="G1" s="85"/>
      <c r="H1" s="85"/>
      <c r="I1" s="85"/>
      <c r="J1" s="85"/>
      <c r="K1" s="85"/>
      <c r="L1" s="85"/>
      <c r="M1" s="85"/>
      <c r="N1" s="85"/>
      <c r="O1" s="85"/>
      <c r="P1" s="85"/>
      <c r="Q1" s="85"/>
      <c r="R1" s="85"/>
      <c r="S1" s="85"/>
      <c r="T1" s="85"/>
      <c r="U1" s="85"/>
      <c r="V1" s="85"/>
      <c r="W1" s="85"/>
      <c r="X1" s="85"/>
      <c r="Y1" s="85"/>
      <c r="Z1" s="85"/>
      <c r="AA1" s="85"/>
      <c r="AB1" s="85"/>
      <c r="AD1" s="85"/>
      <c r="AE1" s="85"/>
      <c r="AF1" s="85"/>
      <c r="AG1" s="85"/>
      <c r="AH1" s="85"/>
      <c r="AI1" s="85"/>
      <c r="AJ1" s="85"/>
      <c r="AK1" s="85"/>
      <c r="AL1" s="85"/>
      <c r="AM1" s="85"/>
      <c r="AN1" s="85"/>
      <c r="AO1" s="85"/>
      <c r="AP1" s="85"/>
      <c r="AQ1" s="85"/>
      <c r="AR1" s="85"/>
    </row>
    <row r="2" spans="1:44" ht="18.75" x14ac:dyDescent="0.3">
      <c r="A2" s="85"/>
      <c r="B2" s="647" t="s">
        <v>1145</v>
      </c>
      <c r="C2" s="85"/>
      <c r="D2" s="85"/>
      <c r="E2" s="85"/>
      <c r="F2" s="85"/>
      <c r="G2" s="85"/>
      <c r="H2" s="85"/>
      <c r="I2" s="85"/>
      <c r="J2" s="85"/>
      <c r="K2" s="85"/>
      <c r="L2" s="85"/>
      <c r="M2" s="85"/>
      <c r="N2" s="85"/>
      <c r="O2" s="85"/>
      <c r="P2" s="647" t="s">
        <v>1231</v>
      </c>
      <c r="Q2" s="85"/>
      <c r="R2" s="85"/>
      <c r="S2" s="648"/>
      <c r="T2" s="648"/>
      <c r="U2" s="648"/>
      <c r="V2" s="648"/>
      <c r="W2" s="648"/>
      <c r="X2" s="648"/>
      <c r="Y2" s="648"/>
      <c r="Z2" s="648"/>
      <c r="AA2" s="648"/>
      <c r="AB2" s="648"/>
      <c r="AD2" s="647" t="s">
        <v>1146</v>
      </c>
      <c r="AE2" s="85"/>
      <c r="AF2" s="85"/>
      <c r="AG2" s="85"/>
      <c r="AH2" s="648"/>
      <c r="AI2" s="648"/>
      <c r="AJ2" s="648"/>
      <c r="AK2" s="648"/>
      <c r="AL2" s="648"/>
      <c r="AM2" s="648"/>
      <c r="AN2" s="648"/>
      <c r="AO2" s="648"/>
      <c r="AP2" s="648"/>
      <c r="AQ2" s="85"/>
      <c r="AR2" s="85"/>
    </row>
    <row r="3" spans="1:44" ht="15.75" thickBot="1" x14ac:dyDescent="0.3">
      <c r="A3" s="85"/>
      <c r="B3" s="85"/>
      <c r="C3" s="85"/>
      <c r="D3" s="85"/>
      <c r="E3" s="85"/>
      <c r="F3" s="85"/>
      <c r="G3" s="85"/>
      <c r="H3" s="85"/>
      <c r="I3" s="85"/>
      <c r="J3" s="85"/>
      <c r="K3" s="85"/>
      <c r="L3" s="85"/>
      <c r="M3" s="85"/>
      <c r="N3" s="85"/>
      <c r="O3" s="85"/>
      <c r="P3" s="85"/>
      <c r="Q3" s="85"/>
      <c r="R3" s="85"/>
      <c r="S3" s="85"/>
      <c r="T3" s="85"/>
      <c r="U3" s="85"/>
      <c r="V3" s="85"/>
      <c r="W3" s="85"/>
      <c r="X3" s="85"/>
      <c r="Y3" s="85"/>
      <c r="Z3" s="85"/>
      <c r="AA3" s="85"/>
      <c r="AB3" s="85"/>
      <c r="AD3" s="85"/>
      <c r="AE3" s="85"/>
      <c r="AF3" s="85"/>
      <c r="AG3" s="85"/>
      <c r="AH3" s="85"/>
      <c r="AI3" s="85"/>
      <c r="AJ3" s="85"/>
      <c r="AK3" s="85"/>
      <c r="AL3" s="85"/>
      <c r="AM3" s="85"/>
      <c r="AN3" s="85"/>
      <c r="AO3" s="85"/>
      <c r="AP3" s="85"/>
      <c r="AQ3" s="85"/>
      <c r="AR3" s="85"/>
    </row>
    <row r="4" spans="1:44" x14ac:dyDescent="0.25">
      <c r="A4" s="85"/>
      <c r="B4" s="649" t="s">
        <v>1147</v>
      </c>
      <c r="C4" s="650"/>
      <c r="D4" s="651" t="s">
        <v>1148</v>
      </c>
      <c r="E4" s="651" t="s">
        <v>1149</v>
      </c>
      <c r="F4" s="651" t="s">
        <v>1150</v>
      </c>
      <c r="G4" s="651" t="s">
        <v>1151</v>
      </c>
      <c r="H4" s="651" t="s">
        <v>1152</v>
      </c>
      <c r="I4" s="651" t="s">
        <v>1153</v>
      </c>
      <c r="J4" s="651" t="s">
        <v>1154</v>
      </c>
      <c r="K4" s="651" t="s">
        <v>1155</v>
      </c>
      <c r="L4" s="651" t="s">
        <v>1156</v>
      </c>
      <c r="M4" s="652" t="s">
        <v>1157</v>
      </c>
      <c r="N4" s="653"/>
      <c r="O4" s="85"/>
      <c r="P4" s="649" t="s">
        <v>1147</v>
      </c>
      <c r="Q4" s="650"/>
      <c r="R4" s="651" t="s">
        <v>1148</v>
      </c>
      <c r="S4" s="651" t="s">
        <v>1149</v>
      </c>
      <c r="T4" s="651" t="s">
        <v>1150</v>
      </c>
      <c r="U4" s="651" t="s">
        <v>1151</v>
      </c>
      <c r="V4" s="651" t="s">
        <v>1152</v>
      </c>
      <c r="W4" s="651" t="s">
        <v>1153</v>
      </c>
      <c r="X4" s="651" t="s">
        <v>1154</v>
      </c>
      <c r="Y4" s="651" t="s">
        <v>1155</v>
      </c>
      <c r="Z4" s="651" t="s">
        <v>1156</v>
      </c>
      <c r="AA4" s="652" t="s">
        <v>1157</v>
      </c>
      <c r="AB4" s="653"/>
      <c r="AD4" s="649" t="s">
        <v>1147</v>
      </c>
      <c r="AE4" s="650"/>
      <c r="AF4" s="650"/>
      <c r="AG4" s="651" t="s">
        <v>1148</v>
      </c>
      <c r="AH4" s="651" t="s">
        <v>1149</v>
      </c>
      <c r="AI4" s="651" t="s">
        <v>1150</v>
      </c>
      <c r="AJ4" s="651" t="s">
        <v>1151</v>
      </c>
      <c r="AK4" s="651" t="s">
        <v>1152</v>
      </c>
      <c r="AL4" s="651" t="s">
        <v>1153</v>
      </c>
      <c r="AM4" s="651" t="s">
        <v>1154</v>
      </c>
      <c r="AN4" s="651" t="s">
        <v>1155</v>
      </c>
      <c r="AO4" s="651" t="s">
        <v>1156</v>
      </c>
      <c r="AP4" s="652" t="s">
        <v>1157</v>
      </c>
      <c r="AQ4" s="85"/>
      <c r="AR4" s="85"/>
    </row>
    <row r="5" spans="1:44" x14ac:dyDescent="0.25">
      <c r="A5" s="85"/>
      <c r="B5" s="654" t="s">
        <v>1158</v>
      </c>
      <c r="C5" s="85"/>
      <c r="D5" s="653">
        <v>3</v>
      </c>
      <c r="E5" s="653">
        <v>2</v>
      </c>
      <c r="F5" s="653">
        <v>1</v>
      </c>
      <c r="G5" s="653">
        <v>2</v>
      </c>
      <c r="H5" s="653">
        <v>2</v>
      </c>
      <c r="I5" s="653">
        <v>1</v>
      </c>
      <c r="J5" s="653">
        <v>1</v>
      </c>
      <c r="K5" s="655" t="s">
        <v>713</v>
      </c>
      <c r="L5" s="655" t="s">
        <v>713</v>
      </c>
      <c r="M5" s="656" t="s">
        <v>713</v>
      </c>
      <c r="N5" s="653"/>
      <c r="O5" s="85"/>
      <c r="P5" s="654" t="s">
        <v>1158</v>
      </c>
      <c r="Q5" s="648"/>
      <c r="R5" s="653">
        <v>3</v>
      </c>
      <c r="S5" s="653">
        <v>2</v>
      </c>
      <c r="T5" s="653">
        <v>1</v>
      </c>
      <c r="U5" s="653">
        <v>2</v>
      </c>
      <c r="V5" s="653">
        <v>2</v>
      </c>
      <c r="W5" s="653">
        <v>1</v>
      </c>
      <c r="X5" s="653">
        <v>1</v>
      </c>
      <c r="Y5" s="655" t="s">
        <v>713</v>
      </c>
      <c r="Z5" s="655" t="s">
        <v>713</v>
      </c>
      <c r="AA5" s="656" t="s">
        <v>713</v>
      </c>
      <c r="AB5" s="653"/>
      <c r="AD5" s="654" t="s">
        <v>1158</v>
      </c>
      <c r="AE5" s="648"/>
      <c r="AF5" s="648"/>
      <c r="AG5" s="653">
        <v>3</v>
      </c>
      <c r="AH5" s="653">
        <v>2</v>
      </c>
      <c r="AI5" s="653">
        <v>1</v>
      </c>
      <c r="AJ5" s="653">
        <v>2</v>
      </c>
      <c r="AK5" s="653">
        <v>2</v>
      </c>
      <c r="AL5" s="653">
        <v>1</v>
      </c>
      <c r="AM5" s="653">
        <v>1</v>
      </c>
      <c r="AN5" s="655" t="s">
        <v>713</v>
      </c>
      <c r="AO5" s="655" t="s">
        <v>713</v>
      </c>
      <c r="AP5" s="656" t="s">
        <v>713</v>
      </c>
      <c r="AQ5" s="85"/>
      <c r="AR5" s="85"/>
    </row>
    <row r="6" spans="1:44" ht="15.75" thickBot="1" x14ac:dyDescent="0.3">
      <c r="A6" s="85"/>
      <c r="B6" s="654" t="s">
        <v>1159</v>
      </c>
      <c r="C6" s="85"/>
      <c r="D6" s="655" t="s">
        <v>713</v>
      </c>
      <c r="E6" s="655" t="s">
        <v>713</v>
      </c>
      <c r="F6" s="655" t="s">
        <v>713</v>
      </c>
      <c r="G6" s="655" t="s">
        <v>713</v>
      </c>
      <c r="H6" s="655" t="s">
        <v>713</v>
      </c>
      <c r="I6" s="655" t="s">
        <v>713</v>
      </c>
      <c r="J6" s="657">
        <v>0.25</v>
      </c>
      <c r="K6" s="657">
        <v>0</v>
      </c>
      <c r="L6" s="657">
        <v>0.25</v>
      </c>
      <c r="M6" s="658">
        <v>0.5</v>
      </c>
      <c r="N6" s="653"/>
      <c r="O6" s="85"/>
      <c r="P6" s="654" t="s">
        <v>1159</v>
      </c>
      <c r="Q6" s="648"/>
      <c r="R6" s="655" t="s">
        <v>713</v>
      </c>
      <c r="S6" s="655" t="s">
        <v>713</v>
      </c>
      <c r="T6" s="655" t="s">
        <v>713</v>
      </c>
      <c r="U6" s="655" t="s">
        <v>713</v>
      </c>
      <c r="V6" s="655" t="s">
        <v>713</v>
      </c>
      <c r="W6" s="655" t="s">
        <v>713</v>
      </c>
      <c r="X6" s="657">
        <v>0.25</v>
      </c>
      <c r="Y6" s="657">
        <v>0</v>
      </c>
      <c r="Z6" s="657">
        <v>0.25</v>
      </c>
      <c r="AA6" s="658">
        <v>0.5</v>
      </c>
      <c r="AB6" s="653"/>
      <c r="AD6" s="654" t="s">
        <v>1159</v>
      </c>
      <c r="AE6" s="648"/>
      <c r="AF6" s="648"/>
      <c r="AG6" s="655" t="s">
        <v>713</v>
      </c>
      <c r="AH6" s="655" t="s">
        <v>713</v>
      </c>
      <c r="AI6" s="655" t="s">
        <v>713</v>
      </c>
      <c r="AJ6" s="655" t="s">
        <v>713</v>
      </c>
      <c r="AK6" s="655" t="s">
        <v>713</v>
      </c>
      <c r="AL6" s="655" t="s">
        <v>713</v>
      </c>
      <c r="AM6" s="657">
        <v>0.25</v>
      </c>
      <c r="AN6" s="657">
        <v>0.25</v>
      </c>
      <c r="AO6" s="657">
        <v>0.5</v>
      </c>
      <c r="AP6" s="658">
        <v>0.5</v>
      </c>
      <c r="AQ6" s="85"/>
      <c r="AR6" s="85"/>
    </row>
    <row r="7" spans="1:44" ht="17.25" thickTop="1" thickBot="1" x14ac:dyDescent="0.3">
      <c r="A7" s="85"/>
      <c r="B7" s="654" t="s">
        <v>1160</v>
      </c>
      <c r="C7" s="85"/>
      <c r="D7" s="653">
        <v>100</v>
      </c>
      <c r="E7" s="659">
        <v>80</v>
      </c>
      <c r="F7" s="660">
        <v>60</v>
      </c>
      <c r="G7" s="660">
        <v>40</v>
      </c>
      <c r="H7" s="660">
        <v>25</v>
      </c>
      <c r="I7" s="660">
        <v>25</v>
      </c>
      <c r="J7" s="660">
        <v>25</v>
      </c>
      <c r="K7" s="660">
        <v>25</v>
      </c>
      <c r="L7" s="660">
        <v>25</v>
      </c>
      <c r="M7" s="661">
        <v>25</v>
      </c>
      <c r="N7" s="85"/>
      <c r="O7" s="85"/>
      <c r="P7" s="654" t="s">
        <v>1160</v>
      </c>
      <c r="Q7" s="85"/>
      <c r="R7" s="653">
        <v>100</v>
      </c>
      <c r="S7" s="659">
        <v>80</v>
      </c>
      <c r="T7" s="827">
        <v>58</v>
      </c>
      <c r="U7" s="827">
        <v>38</v>
      </c>
      <c r="V7" s="660">
        <v>25</v>
      </c>
      <c r="W7" s="660">
        <v>25</v>
      </c>
      <c r="X7" s="660">
        <v>25</v>
      </c>
      <c r="Y7" s="660">
        <v>25</v>
      </c>
      <c r="Z7" s="830">
        <v>25</v>
      </c>
      <c r="AA7" s="831">
        <v>25</v>
      </c>
      <c r="AB7" s="648"/>
      <c r="AD7" s="654" t="s">
        <v>1160</v>
      </c>
      <c r="AE7" s="85"/>
      <c r="AF7" s="662"/>
      <c r="AG7" s="653">
        <v>100</v>
      </c>
      <c r="AH7" s="659">
        <v>75</v>
      </c>
      <c r="AI7" s="660">
        <v>55</v>
      </c>
      <c r="AJ7" s="660">
        <v>45</v>
      </c>
      <c r="AK7" s="660">
        <v>30</v>
      </c>
      <c r="AL7" s="660">
        <v>30</v>
      </c>
      <c r="AM7" s="660">
        <v>30</v>
      </c>
      <c r="AN7" s="660">
        <v>25</v>
      </c>
      <c r="AO7" s="660">
        <v>20</v>
      </c>
      <c r="AP7" s="661">
        <v>20</v>
      </c>
      <c r="AQ7" s="85"/>
      <c r="AR7" s="85"/>
    </row>
    <row r="8" spans="1:44" ht="16.5" thickTop="1" x14ac:dyDescent="0.25">
      <c r="A8" s="85"/>
      <c r="B8" s="663">
        <v>1</v>
      </c>
      <c r="C8" s="650" t="s">
        <v>1161</v>
      </c>
      <c r="D8" s="664">
        <v>5</v>
      </c>
      <c r="E8" s="665">
        <f t="shared" ref="E8:M8" si="0">$D$8/$D$7*E7</f>
        <v>4</v>
      </c>
      <c r="F8" s="666">
        <f t="shared" si="0"/>
        <v>3</v>
      </c>
      <c r="G8" s="666">
        <f t="shared" si="0"/>
        <v>2</v>
      </c>
      <c r="H8" s="667">
        <f t="shared" si="0"/>
        <v>1.25</v>
      </c>
      <c r="I8" s="666">
        <f t="shared" si="0"/>
        <v>1.25</v>
      </c>
      <c r="J8" s="668">
        <f t="shared" si="0"/>
        <v>1.25</v>
      </c>
      <c r="K8" s="666">
        <f t="shared" si="0"/>
        <v>1.25</v>
      </c>
      <c r="L8" s="666">
        <f t="shared" si="0"/>
        <v>1.25</v>
      </c>
      <c r="M8" s="669">
        <f t="shared" si="0"/>
        <v>1.25</v>
      </c>
      <c r="N8" s="85"/>
      <c r="O8" s="85"/>
      <c r="P8" s="663">
        <v>1</v>
      </c>
      <c r="Q8" s="650" t="s">
        <v>1161</v>
      </c>
      <c r="R8" s="826">
        <v>6</v>
      </c>
      <c r="S8" s="829">
        <f t="shared" ref="S8:AA8" si="1">$R$8/$R$7*S7</f>
        <v>4.8</v>
      </c>
      <c r="T8" s="840">
        <f t="shared" si="1"/>
        <v>3.48</v>
      </c>
      <c r="U8" s="804">
        <f t="shared" si="1"/>
        <v>2.2799999999999998</v>
      </c>
      <c r="V8" s="678">
        <f t="shared" si="1"/>
        <v>1.5</v>
      </c>
      <c r="W8" s="677">
        <f t="shared" si="1"/>
        <v>1.5</v>
      </c>
      <c r="X8" s="679">
        <f t="shared" si="1"/>
        <v>1.5</v>
      </c>
      <c r="Y8" s="678">
        <f t="shared" si="1"/>
        <v>1.5</v>
      </c>
      <c r="Z8" s="677">
        <f t="shared" si="1"/>
        <v>1.5</v>
      </c>
      <c r="AA8" s="680">
        <f t="shared" si="1"/>
        <v>1.5</v>
      </c>
      <c r="AB8" s="648"/>
      <c r="AD8" s="663">
        <v>1</v>
      </c>
      <c r="AE8" s="650" t="s">
        <v>1161</v>
      </c>
      <c r="AF8" s="85"/>
      <c r="AG8" s="664">
        <v>12</v>
      </c>
      <c r="AH8" s="670">
        <f t="shared" ref="AH8:AP8" si="2">$AG$8/$AG$7*AH7</f>
        <v>9</v>
      </c>
      <c r="AI8" s="671">
        <f t="shared" si="2"/>
        <v>6.6</v>
      </c>
      <c r="AJ8" s="672">
        <f t="shared" si="2"/>
        <v>5.3999999999999995</v>
      </c>
      <c r="AK8" s="673">
        <f t="shared" si="2"/>
        <v>3.5999999999999996</v>
      </c>
      <c r="AL8" s="674">
        <f t="shared" si="2"/>
        <v>3.5999999999999996</v>
      </c>
      <c r="AM8" s="675">
        <f t="shared" si="2"/>
        <v>3.5999999999999996</v>
      </c>
      <c r="AN8" s="673">
        <f t="shared" si="2"/>
        <v>3</v>
      </c>
      <c r="AO8" s="674">
        <f t="shared" si="2"/>
        <v>2.4</v>
      </c>
      <c r="AP8" s="676">
        <f t="shared" si="2"/>
        <v>2.4</v>
      </c>
      <c r="AQ8" s="85"/>
      <c r="AR8" s="85"/>
    </row>
    <row r="9" spans="1:44" ht="15.75" x14ac:dyDescent="0.25">
      <c r="A9" s="85"/>
      <c r="B9" s="681">
        <v>2</v>
      </c>
      <c r="C9" s="85" t="s">
        <v>1162</v>
      </c>
      <c r="D9" s="682">
        <v>10</v>
      </c>
      <c r="E9" s="665">
        <f t="shared" ref="E9:M9" si="3">$D$9/$D$7*E7</f>
        <v>8</v>
      </c>
      <c r="F9" s="666">
        <f t="shared" si="3"/>
        <v>6</v>
      </c>
      <c r="G9" s="666">
        <f t="shared" si="3"/>
        <v>4</v>
      </c>
      <c r="H9" s="667">
        <f t="shared" si="3"/>
        <v>2.5</v>
      </c>
      <c r="I9" s="666">
        <f t="shared" si="3"/>
        <v>2.5</v>
      </c>
      <c r="J9" s="668">
        <f t="shared" si="3"/>
        <v>2.5</v>
      </c>
      <c r="K9" s="666">
        <f t="shared" si="3"/>
        <v>2.5</v>
      </c>
      <c r="L9" s="666">
        <f t="shared" si="3"/>
        <v>2.5</v>
      </c>
      <c r="M9" s="669">
        <f t="shared" si="3"/>
        <v>2.5</v>
      </c>
      <c r="N9" s="85"/>
      <c r="O9" s="85"/>
      <c r="P9" s="681">
        <v>2</v>
      </c>
      <c r="Q9" s="85" t="s">
        <v>1162</v>
      </c>
      <c r="R9" s="682">
        <v>10</v>
      </c>
      <c r="S9" s="670">
        <f t="shared" ref="S9:AA9" si="4">$R$9/$R$7*S7</f>
        <v>8</v>
      </c>
      <c r="T9" s="840">
        <f t="shared" si="4"/>
        <v>5.8000000000000007</v>
      </c>
      <c r="U9" s="805">
        <f t="shared" si="4"/>
        <v>3.8000000000000003</v>
      </c>
      <c r="V9" s="666">
        <f t="shared" si="4"/>
        <v>2.5</v>
      </c>
      <c r="W9" s="666">
        <f t="shared" si="4"/>
        <v>2.5</v>
      </c>
      <c r="X9" s="668">
        <f t="shared" si="4"/>
        <v>2.5</v>
      </c>
      <c r="Y9" s="666">
        <f t="shared" si="4"/>
        <v>2.5</v>
      </c>
      <c r="Z9" s="666">
        <f t="shared" si="4"/>
        <v>2.5</v>
      </c>
      <c r="AA9" s="669">
        <f t="shared" si="4"/>
        <v>2.5</v>
      </c>
      <c r="AB9" s="648"/>
      <c r="AD9" s="681">
        <v>2</v>
      </c>
      <c r="AE9" s="85" t="s">
        <v>1162</v>
      </c>
      <c r="AF9" s="85"/>
      <c r="AG9" s="682">
        <v>16</v>
      </c>
      <c r="AH9" s="670">
        <f t="shared" ref="AH9:AP9" si="5">$AG$9/$AG$7*AH7</f>
        <v>12</v>
      </c>
      <c r="AI9" s="671">
        <f t="shared" si="5"/>
        <v>8.8000000000000007</v>
      </c>
      <c r="AJ9" s="683">
        <f t="shared" si="5"/>
        <v>7.2</v>
      </c>
      <c r="AK9" s="674">
        <f t="shared" si="5"/>
        <v>4.8</v>
      </c>
      <c r="AL9" s="674">
        <f t="shared" si="5"/>
        <v>4.8</v>
      </c>
      <c r="AM9" s="675">
        <f t="shared" si="5"/>
        <v>4.8</v>
      </c>
      <c r="AN9" s="674">
        <f t="shared" si="5"/>
        <v>4</v>
      </c>
      <c r="AO9" s="666">
        <f t="shared" si="5"/>
        <v>3.2</v>
      </c>
      <c r="AP9" s="669">
        <f t="shared" si="5"/>
        <v>3.2</v>
      </c>
      <c r="AQ9" s="85"/>
      <c r="AR9" s="85"/>
    </row>
    <row r="10" spans="1:44" ht="15.75" x14ac:dyDescent="0.25">
      <c r="A10" s="85"/>
      <c r="B10" s="681">
        <v>3</v>
      </c>
      <c r="C10" s="85" t="s">
        <v>1163</v>
      </c>
      <c r="D10" s="682">
        <v>15</v>
      </c>
      <c r="E10" s="665">
        <f t="shared" ref="E10:M10" si="6">$D$10/$D$7*E7</f>
        <v>12</v>
      </c>
      <c r="F10" s="666">
        <f t="shared" si="6"/>
        <v>9</v>
      </c>
      <c r="G10" s="666">
        <f t="shared" si="6"/>
        <v>6</v>
      </c>
      <c r="H10" s="667">
        <f t="shared" si="6"/>
        <v>3.75</v>
      </c>
      <c r="I10" s="666">
        <f t="shared" si="6"/>
        <v>3.75</v>
      </c>
      <c r="J10" s="668">
        <f t="shared" si="6"/>
        <v>3.75</v>
      </c>
      <c r="K10" s="666">
        <f t="shared" si="6"/>
        <v>3.75</v>
      </c>
      <c r="L10" s="666">
        <f t="shared" si="6"/>
        <v>3.75</v>
      </c>
      <c r="M10" s="669">
        <f t="shared" si="6"/>
        <v>3.75</v>
      </c>
      <c r="N10" s="85"/>
      <c r="O10" s="85"/>
      <c r="P10" s="681">
        <v>3</v>
      </c>
      <c r="Q10" s="85" t="s">
        <v>1163</v>
      </c>
      <c r="R10" s="682">
        <v>15</v>
      </c>
      <c r="S10" s="670">
        <f t="shared" ref="S10:AA10" si="7">$R$10/$R$7*S7</f>
        <v>12</v>
      </c>
      <c r="T10" s="840">
        <f t="shared" si="7"/>
        <v>8.6999999999999993</v>
      </c>
      <c r="U10" s="806">
        <f t="shared" si="7"/>
        <v>5.7</v>
      </c>
      <c r="V10" s="667">
        <f t="shared" si="7"/>
        <v>3.75</v>
      </c>
      <c r="W10" s="666">
        <f t="shared" si="7"/>
        <v>3.75</v>
      </c>
      <c r="X10" s="668">
        <f t="shared" si="7"/>
        <v>3.75</v>
      </c>
      <c r="Y10" s="666">
        <f t="shared" si="7"/>
        <v>3.75</v>
      </c>
      <c r="Z10" s="666">
        <f t="shared" si="7"/>
        <v>3.75</v>
      </c>
      <c r="AA10" s="669">
        <f t="shared" si="7"/>
        <v>3.75</v>
      </c>
      <c r="AB10" s="648"/>
      <c r="AD10" s="681">
        <v>3</v>
      </c>
      <c r="AE10" s="85" t="s">
        <v>1163</v>
      </c>
      <c r="AF10" s="85"/>
      <c r="AG10" s="682">
        <v>20</v>
      </c>
      <c r="AH10" s="670">
        <f t="shared" ref="AH10:AP10" si="8">$AG$10/$AG$7*AH7</f>
        <v>15</v>
      </c>
      <c r="AI10" s="671">
        <f t="shared" si="8"/>
        <v>11</v>
      </c>
      <c r="AJ10" s="684">
        <f t="shared" si="8"/>
        <v>9</v>
      </c>
      <c r="AK10" s="685">
        <f t="shared" si="8"/>
        <v>6</v>
      </c>
      <c r="AL10" s="674">
        <f t="shared" si="8"/>
        <v>6</v>
      </c>
      <c r="AM10" s="675">
        <f t="shared" si="8"/>
        <v>6</v>
      </c>
      <c r="AN10" s="674">
        <f t="shared" si="8"/>
        <v>5</v>
      </c>
      <c r="AO10" s="666">
        <f t="shared" si="8"/>
        <v>4</v>
      </c>
      <c r="AP10" s="669">
        <f t="shared" si="8"/>
        <v>4</v>
      </c>
      <c r="AQ10" s="85"/>
      <c r="AR10" s="85"/>
    </row>
    <row r="11" spans="1:44" ht="15.75" x14ac:dyDescent="0.25">
      <c r="A11" s="85"/>
      <c r="B11" s="681">
        <v>4</v>
      </c>
      <c r="C11" s="85" t="s">
        <v>1164</v>
      </c>
      <c r="D11" s="682">
        <v>20</v>
      </c>
      <c r="E11" s="665">
        <f t="shared" ref="E11:M11" si="9">$D$11/$D$7*E7</f>
        <v>16</v>
      </c>
      <c r="F11" s="666">
        <f t="shared" si="9"/>
        <v>12</v>
      </c>
      <c r="G11" s="666">
        <f t="shared" si="9"/>
        <v>8</v>
      </c>
      <c r="H11" s="667">
        <f t="shared" si="9"/>
        <v>5</v>
      </c>
      <c r="I11" s="666">
        <f t="shared" si="9"/>
        <v>5</v>
      </c>
      <c r="J11" s="668">
        <f t="shared" si="9"/>
        <v>5</v>
      </c>
      <c r="K11" s="666">
        <f t="shared" si="9"/>
        <v>5</v>
      </c>
      <c r="L11" s="666">
        <f t="shared" si="9"/>
        <v>5</v>
      </c>
      <c r="M11" s="669">
        <f t="shared" si="9"/>
        <v>5</v>
      </c>
      <c r="N11" s="85"/>
      <c r="O11" s="85"/>
      <c r="P11" s="681">
        <v>4</v>
      </c>
      <c r="Q11" s="85" t="s">
        <v>1164</v>
      </c>
      <c r="R11" s="682">
        <v>20</v>
      </c>
      <c r="S11" s="670">
        <f t="shared" ref="S11:AA11" si="10">$R$11/$R$7*S7</f>
        <v>16</v>
      </c>
      <c r="T11" s="840">
        <f t="shared" si="10"/>
        <v>11.600000000000001</v>
      </c>
      <c r="U11" s="806">
        <f t="shared" si="10"/>
        <v>7.6000000000000005</v>
      </c>
      <c r="V11" s="667">
        <f t="shared" si="10"/>
        <v>5</v>
      </c>
      <c r="W11" s="666">
        <f t="shared" si="10"/>
        <v>5</v>
      </c>
      <c r="X11" s="668">
        <f t="shared" si="10"/>
        <v>5</v>
      </c>
      <c r="Y11" s="666">
        <f t="shared" si="10"/>
        <v>5</v>
      </c>
      <c r="Z11" s="666">
        <f t="shared" si="10"/>
        <v>5</v>
      </c>
      <c r="AA11" s="669">
        <f t="shared" si="10"/>
        <v>5</v>
      </c>
      <c r="AB11" s="648"/>
      <c r="AD11" s="681">
        <v>4</v>
      </c>
      <c r="AE11" s="85" t="s">
        <v>1164</v>
      </c>
      <c r="AF11" s="85"/>
      <c r="AG11" s="682">
        <v>24</v>
      </c>
      <c r="AH11" s="670">
        <f t="shared" ref="AH11:AP11" si="11">$AG$11/$AG$7*AH7</f>
        <v>18</v>
      </c>
      <c r="AI11" s="671">
        <f t="shared" si="11"/>
        <v>13.2</v>
      </c>
      <c r="AJ11" s="684">
        <f t="shared" si="11"/>
        <v>10.799999999999999</v>
      </c>
      <c r="AK11" s="685">
        <f t="shared" si="11"/>
        <v>7.1999999999999993</v>
      </c>
      <c r="AL11" s="674">
        <f t="shared" si="11"/>
        <v>7.1999999999999993</v>
      </c>
      <c r="AM11" s="675">
        <f t="shared" si="11"/>
        <v>7.1999999999999993</v>
      </c>
      <c r="AN11" s="674">
        <f t="shared" si="11"/>
        <v>6</v>
      </c>
      <c r="AO11" s="666">
        <f t="shared" si="11"/>
        <v>4.8</v>
      </c>
      <c r="AP11" s="669">
        <f t="shared" si="11"/>
        <v>4.8</v>
      </c>
      <c r="AQ11" s="85"/>
      <c r="AR11" s="85"/>
    </row>
    <row r="12" spans="1:44" ht="16.5" thickBot="1" x14ac:dyDescent="0.3">
      <c r="A12" s="85"/>
      <c r="B12" s="686">
        <v>5</v>
      </c>
      <c r="C12" s="662" t="s">
        <v>1165</v>
      </c>
      <c r="D12" s="687">
        <v>25</v>
      </c>
      <c r="E12" s="688">
        <f t="shared" ref="E12:M12" si="12">$D$12/$D$7*E7</f>
        <v>20</v>
      </c>
      <c r="F12" s="689">
        <f t="shared" si="12"/>
        <v>15</v>
      </c>
      <c r="G12" s="689">
        <f t="shared" si="12"/>
        <v>10</v>
      </c>
      <c r="H12" s="690">
        <f t="shared" si="12"/>
        <v>6.25</v>
      </c>
      <c r="I12" s="689">
        <f t="shared" si="12"/>
        <v>6.25</v>
      </c>
      <c r="J12" s="691">
        <f t="shared" si="12"/>
        <v>6.25</v>
      </c>
      <c r="K12" s="689">
        <f t="shared" si="12"/>
        <v>6.25</v>
      </c>
      <c r="L12" s="689">
        <f t="shared" si="12"/>
        <v>6.25</v>
      </c>
      <c r="M12" s="692">
        <f t="shared" si="12"/>
        <v>6.25</v>
      </c>
      <c r="N12" s="85"/>
      <c r="O12" s="85"/>
      <c r="P12" s="686">
        <v>5</v>
      </c>
      <c r="Q12" s="662" t="s">
        <v>1165</v>
      </c>
      <c r="R12" s="687">
        <v>25</v>
      </c>
      <c r="S12" s="693">
        <f t="shared" ref="S12:AA12" si="13">$R$12/$R$7*S7</f>
        <v>20</v>
      </c>
      <c r="T12" s="841">
        <f t="shared" si="13"/>
        <v>14.5</v>
      </c>
      <c r="U12" s="807">
        <f t="shared" si="13"/>
        <v>9.5</v>
      </c>
      <c r="V12" s="690">
        <f t="shared" si="13"/>
        <v>6.25</v>
      </c>
      <c r="W12" s="689">
        <f t="shared" si="13"/>
        <v>6.25</v>
      </c>
      <c r="X12" s="691">
        <f t="shared" si="13"/>
        <v>6.25</v>
      </c>
      <c r="Y12" s="689">
        <f t="shared" si="13"/>
        <v>6.25</v>
      </c>
      <c r="Z12" s="689">
        <f t="shared" si="13"/>
        <v>6.25</v>
      </c>
      <c r="AA12" s="692">
        <f t="shared" si="13"/>
        <v>6.25</v>
      </c>
      <c r="AB12" s="648"/>
      <c r="AD12" s="686">
        <v>5</v>
      </c>
      <c r="AE12" s="662" t="s">
        <v>1165</v>
      </c>
      <c r="AF12" s="662"/>
      <c r="AG12" s="687">
        <v>28</v>
      </c>
      <c r="AH12" s="693">
        <f t="shared" ref="AH12:AP12" si="14">$AG$12/$AG$7*AH7</f>
        <v>21.000000000000004</v>
      </c>
      <c r="AI12" s="694">
        <f t="shared" si="14"/>
        <v>15.400000000000002</v>
      </c>
      <c r="AJ12" s="695">
        <f t="shared" si="14"/>
        <v>12.600000000000001</v>
      </c>
      <c r="AK12" s="696">
        <f t="shared" si="14"/>
        <v>8.4</v>
      </c>
      <c r="AL12" s="697">
        <f t="shared" si="14"/>
        <v>8.4</v>
      </c>
      <c r="AM12" s="698">
        <f t="shared" si="14"/>
        <v>8.4</v>
      </c>
      <c r="AN12" s="697">
        <f t="shared" si="14"/>
        <v>7.0000000000000009</v>
      </c>
      <c r="AO12" s="689">
        <f t="shared" si="14"/>
        <v>5.6000000000000005</v>
      </c>
      <c r="AP12" s="692">
        <f t="shared" si="14"/>
        <v>5.6000000000000005</v>
      </c>
      <c r="AQ12" s="85"/>
      <c r="AR12" s="85"/>
    </row>
    <row r="13" spans="1:44" x14ac:dyDescent="0.25">
      <c r="A13" s="85"/>
      <c r="B13" s="85"/>
      <c r="C13" s="699"/>
      <c r="D13" s="653"/>
      <c r="E13" s="653"/>
      <c r="F13" s="653"/>
      <c r="G13" s="653"/>
      <c r="H13" s="653"/>
      <c r="I13" s="653"/>
      <c r="J13" s="653"/>
      <c r="K13" s="653"/>
      <c r="L13" s="653"/>
      <c r="M13" s="700"/>
      <c r="N13" s="85"/>
      <c r="O13" s="85"/>
      <c r="P13" s="85"/>
      <c r="Q13" s="699"/>
      <c r="R13" s="653"/>
      <c r="S13" s="653"/>
      <c r="T13" s="653"/>
      <c r="U13" s="653"/>
      <c r="V13" s="653"/>
      <c r="W13" s="653"/>
      <c r="X13" s="653"/>
      <c r="Y13" s="653"/>
      <c r="Z13" s="653"/>
      <c r="AA13" s="700"/>
      <c r="AB13" s="648"/>
      <c r="AD13" s="85"/>
      <c r="AE13" s="699"/>
      <c r="AF13" s="699"/>
      <c r="AG13" s="653"/>
      <c r="AH13" s="653"/>
      <c r="AI13" s="653"/>
      <c r="AJ13" s="653"/>
      <c r="AK13" s="653"/>
      <c r="AL13" s="653"/>
      <c r="AM13" s="653"/>
      <c r="AN13" s="653"/>
      <c r="AO13" s="653"/>
      <c r="AP13" s="700"/>
      <c r="AQ13" s="85"/>
      <c r="AR13" s="85"/>
    </row>
    <row r="14" spans="1:44" x14ac:dyDescent="0.25">
      <c r="A14" s="85"/>
      <c r="B14" s="85"/>
      <c r="C14" s="85"/>
      <c r="D14" s="653"/>
      <c r="E14" s="666"/>
      <c r="F14" s="666"/>
      <c r="G14" s="666"/>
      <c r="H14" s="666"/>
      <c r="I14" s="666"/>
      <c r="J14" s="666"/>
      <c r="K14" s="666"/>
      <c r="L14" s="666"/>
      <c r="M14" s="666"/>
      <c r="N14" s="85"/>
      <c r="O14" s="85"/>
      <c r="P14" s="85"/>
      <c r="Q14" s="85"/>
      <c r="R14" s="653"/>
      <c r="S14" s="666"/>
      <c r="T14" s="666"/>
      <c r="U14" s="666"/>
      <c r="V14" s="666"/>
      <c r="W14" s="666"/>
      <c r="X14" s="666"/>
      <c r="Y14" s="666"/>
      <c r="Z14" s="666"/>
      <c r="AA14" s="666"/>
      <c r="AB14" s="648"/>
      <c r="AD14" s="85"/>
      <c r="AE14" s="85"/>
      <c r="AF14" s="85"/>
      <c r="AG14" s="653"/>
      <c r="AH14" s="666"/>
      <c r="AI14" s="666"/>
      <c r="AJ14" s="666"/>
      <c r="AK14" s="666"/>
      <c r="AL14" s="666"/>
      <c r="AM14" s="666"/>
      <c r="AN14" s="666"/>
      <c r="AO14" s="666"/>
      <c r="AP14" s="666"/>
      <c r="AQ14" s="85"/>
      <c r="AR14" s="85"/>
    </row>
    <row r="15" spans="1:44" ht="15.75" thickBot="1" x14ac:dyDescent="0.3">
      <c r="A15" s="85"/>
      <c r="B15" s="85"/>
      <c r="C15" s="85"/>
      <c r="D15" s="653"/>
      <c r="E15" s="653"/>
      <c r="F15" s="653"/>
      <c r="G15" s="653"/>
      <c r="H15" s="653"/>
      <c r="I15" s="653"/>
      <c r="J15" s="653"/>
      <c r="K15" s="653"/>
      <c r="L15" s="653"/>
      <c r="M15" s="653"/>
      <c r="N15" s="85"/>
      <c r="O15" s="85"/>
      <c r="P15" s="85"/>
      <c r="Q15" s="85"/>
      <c r="R15" s="653"/>
      <c r="S15" s="653"/>
      <c r="T15" s="653"/>
      <c r="U15" s="653"/>
      <c r="V15" s="653"/>
      <c r="W15" s="653"/>
      <c r="X15" s="653"/>
      <c r="Y15" s="653"/>
      <c r="Z15" s="653"/>
      <c r="AA15" s="653"/>
      <c r="AB15" s="648"/>
      <c r="AD15" s="85"/>
      <c r="AE15" s="85"/>
      <c r="AF15" s="85"/>
      <c r="AG15" s="653"/>
      <c r="AH15" s="653"/>
      <c r="AI15" s="653"/>
      <c r="AJ15" s="653"/>
      <c r="AK15" s="653"/>
      <c r="AL15" s="653"/>
      <c r="AM15" s="653"/>
      <c r="AN15" s="653"/>
      <c r="AO15" s="653"/>
      <c r="AP15" s="653"/>
      <c r="AQ15" s="85"/>
      <c r="AR15" s="85"/>
    </row>
    <row r="16" spans="1:44" x14ac:dyDescent="0.25">
      <c r="A16" s="85"/>
      <c r="B16" s="701" t="s">
        <v>1166</v>
      </c>
      <c r="C16" s="650"/>
      <c r="D16" s="651" t="s">
        <v>1148</v>
      </c>
      <c r="E16" s="651" t="s">
        <v>1149</v>
      </c>
      <c r="F16" s="651" t="s">
        <v>1150</v>
      </c>
      <c r="G16" s="651" t="s">
        <v>1151</v>
      </c>
      <c r="H16" s="651" t="s">
        <v>1152</v>
      </c>
      <c r="I16" s="651" t="s">
        <v>1153</v>
      </c>
      <c r="J16" s="651" t="s">
        <v>1154</v>
      </c>
      <c r="K16" s="651" t="s">
        <v>1155</v>
      </c>
      <c r="L16" s="651" t="s">
        <v>1156</v>
      </c>
      <c r="M16" s="652" t="s">
        <v>1157</v>
      </c>
      <c r="N16" s="86"/>
      <c r="O16" s="85"/>
      <c r="P16" s="701" t="s">
        <v>1166</v>
      </c>
      <c r="Q16" s="650"/>
      <c r="R16" s="651" t="s">
        <v>1148</v>
      </c>
      <c r="S16" s="651" t="s">
        <v>1149</v>
      </c>
      <c r="T16" s="651" t="s">
        <v>1150</v>
      </c>
      <c r="U16" s="651" t="s">
        <v>1151</v>
      </c>
      <c r="V16" s="651" t="s">
        <v>1152</v>
      </c>
      <c r="W16" s="651" t="s">
        <v>1153</v>
      </c>
      <c r="X16" s="651" t="s">
        <v>1154</v>
      </c>
      <c r="Y16" s="651" t="s">
        <v>1155</v>
      </c>
      <c r="Z16" s="651" t="s">
        <v>1156</v>
      </c>
      <c r="AA16" s="652" t="s">
        <v>1157</v>
      </c>
      <c r="AB16" s="702"/>
      <c r="AD16" s="701" t="s">
        <v>1167</v>
      </c>
      <c r="AE16" s="650"/>
      <c r="AF16" s="650"/>
      <c r="AG16" s="651" t="s">
        <v>1148</v>
      </c>
      <c r="AH16" s="651" t="s">
        <v>1149</v>
      </c>
      <c r="AI16" s="651" t="s">
        <v>1150</v>
      </c>
      <c r="AJ16" s="651" t="s">
        <v>1151</v>
      </c>
      <c r="AK16" s="651" t="s">
        <v>1152</v>
      </c>
      <c r="AL16" s="651" t="s">
        <v>1153</v>
      </c>
      <c r="AM16" s="651" t="s">
        <v>1154</v>
      </c>
      <c r="AN16" s="651" t="s">
        <v>1155</v>
      </c>
      <c r="AO16" s="651" t="s">
        <v>1156</v>
      </c>
      <c r="AP16" s="652" t="s">
        <v>1157</v>
      </c>
      <c r="AQ16" s="85"/>
      <c r="AR16" s="85"/>
    </row>
    <row r="17" spans="1:44" x14ac:dyDescent="0.25">
      <c r="A17" s="85"/>
      <c r="B17" s="703" t="s">
        <v>1158</v>
      </c>
      <c r="C17" s="85"/>
      <c r="D17" s="653">
        <v>3</v>
      </c>
      <c r="E17" s="859">
        <v>3</v>
      </c>
      <c r="F17" s="653">
        <v>1</v>
      </c>
      <c r="G17" s="653">
        <v>2</v>
      </c>
      <c r="H17" s="859">
        <v>3</v>
      </c>
      <c r="I17" s="828">
        <v>2</v>
      </c>
      <c r="J17" s="653">
        <v>1</v>
      </c>
      <c r="K17" s="655" t="s">
        <v>713</v>
      </c>
      <c r="L17" s="655" t="s">
        <v>713</v>
      </c>
      <c r="M17" s="656" t="s">
        <v>713</v>
      </c>
      <c r="N17" s="86"/>
      <c r="O17" s="85"/>
      <c r="P17" s="703" t="s">
        <v>1158</v>
      </c>
      <c r="Q17" s="85"/>
      <c r="R17" s="653">
        <v>3</v>
      </c>
      <c r="S17" s="859">
        <v>3</v>
      </c>
      <c r="T17" s="653">
        <v>1</v>
      </c>
      <c r="U17" s="653">
        <v>2</v>
      </c>
      <c r="V17" s="859">
        <v>3</v>
      </c>
      <c r="W17" s="828">
        <v>2</v>
      </c>
      <c r="X17" s="653">
        <v>1</v>
      </c>
      <c r="Y17" s="655" t="s">
        <v>713</v>
      </c>
      <c r="Z17" s="655" t="s">
        <v>713</v>
      </c>
      <c r="AA17" s="656" t="s">
        <v>713</v>
      </c>
      <c r="AB17" s="702"/>
      <c r="AD17" s="703" t="s">
        <v>1158</v>
      </c>
      <c r="AE17" s="85"/>
      <c r="AF17" s="85"/>
      <c r="AG17" s="653">
        <v>3</v>
      </c>
      <c r="AH17" s="859">
        <v>3</v>
      </c>
      <c r="AI17" s="653">
        <v>1</v>
      </c>
      <c r="AJ17" s="653">
        <v>2</v>
      </c>
      <c r="AK17" s="859">
        <v>3</v>
      </c>
      <c r="AL17" s="828">
        <v>2</v>
      </c>
      <c r="AM17" s="653">
        <v>1</v>
      </c>
      <c r="AN17" s="655" t="s">
        <v>713</v>
      </c>
      <c r="AO17" s="655" t="s">
        <v>713</v>
      </c>
      <c r="AP17" s="656" t="s">
        <v>713</v>
      </c>
      <c r="AQ17" s="85"/>
      <c r="AR17" s="85"/>
    </row>
    <row r="18" spans="1:44" ht="15.75" thickBot="1" x14ac:dyDescent="0.3">
      <c r="A18" s="85"/>
      <c r="B18" s="704"/>
      <c r="C18" s="662"/>
      <c r="D18" s="705">
        <f>D28</f>
        <v>100</v>
      </c>
      <c r="E18" s="705">
        <f t="shared" ref="E18:M23" si="15">E7</f>
        <v>80</v>
      </c>
      <c r="F18" s="705">
        <f t="shared" si="15"/>
        <v>60</v>
      </c>
      <c r="G18" s="705">
        <f t="shared" si="15"/>
        <v>40</v>
      </c>
      <c r="H18" s="705">
        <f t="shared" si="15"/>
        <v>25</v>
      </c>
      <c r="I18" s="705">
        <f t="shared" si="15"/>
        <v>25</v>
      </c>
      <c r="J18" s="705">
        <f t="shared" si="15"/>
        <v>25</v>
      </c>
      <c r="K18" s="705">
        <f t="shared" si="15"/>
        <v>25</v>
      </c>
      <c r="L18" s="705">
        <f t="shared" si="15"/>
        <v>25</v>
      </c>
      <c r="M18" s="706">
        <f t="shared" si="15"/>
        <v>25</v>
      </c>
      <c r="N18" s="86"/>
      <c r="O18" s="85"/>
      <c r="P18" s="704"/>
      <c r="Q18" s="662"/>
      <c r="R18" s="705">
        <f>R28</f>
        <v>100</v>
      </c>
      <c r="S18" s="705">
        <f t="shared" ref="S18:AA23" si="16">S7</f>
        <v>80</v>
      </c>
      <c r="T18" s="705">
        <f t="shared" si="16"/>
        <v>58</v>
      </c>
      <c r="U18" s="705">
        <f t="shared" si="16"/>
        <v>38</v>
      </c>
      <c r="V18" s="705">
        <f t="shared" si="16"/>
        <v>25</v>
      </c>
      <c r="W18" s="705">
        <f t="shared" si="16"/>
        <v>25</v>
      </c>
      <c r="X18" s="705">
        <f t="shared" si="16"/>
        <v>25</v>
      </c>
      <c r="Y18" s="705">
        <f t="shared" si="16"/>
        <v>25</v>
      </c>
      <c r="Z18" s="705">
        <f t="shared" si="16"/>
        <v>25</v>
      </c>
      <c r="AA18" s="706">
        <f t="shared" si="16"/>
        <v>25</v>
      </c>
      <c r="AB18" s="702"/>
      <c r="AD18" s="704"/>
      <c r="AE18" s="662"/>
      <c r="AF18" s="662"/>
      <c r="AG18" s="705">
        <f>AG28</f>
        <v>100</v>
      </c>
      <c r="AH18" s="705">
        <f t="shared" ref="AH18:AP23" si="17">AH7</f>
        <v>75</v>
      </c>
      <c r="AI18" s="705">
        <f t="shared" si="17"/>
        <v>55</v>
      </c>
      <c r="AJ18" s="705">
        <f t="shared" si="17"/>
        <v>45</v>
      </c>
      <c r="AK18" s="705">
        <f t="shared" si="17"/>
        <v>30</v>
      </c>
      <c r="AL18" s="705">
        <f t="shared" si="17"/>
        <v>30</v>
      </c>
      <c r="AM18" s="705">
        <f t="shared" si="17"/>
        <v>30</v>
      </c>
      <c r="AN18" s="705">
        <f t="shared" si="17"/>
        <v>25</v>
      </c>
      <c r="AO18" s="705">
        <f t="shared" si="17"/>
        <v>20</v>
      </c>
      <c r="AP18" s="706">
        <f t="shared" si="17"/>
        <v>20</v>
      </c>
      <c r="AQ18" s="85"/>
      <c r="AR18" s="85"/>
    </row>
    <row r="19" spans="1:44" x14ac:dyDescent="0.25">
      <c r="A19" s="85"/>
      <c r="B19" s="681">
        <v>1</v>
      </c>
      <c r="C19" s="707" t="s">
        <v>1161</v>
      </c>
      <c r="D19" s="708">
        <f>D8</f>
        <v>5</v>
      </c>
      <c r="E19" s="709">
        <f>D8</f>
        <v>5</v>
      </c>
      <c r="F19" s="666">
        <f>F8</f>
        <v>3</v>
      </c>
      <c r="G19" s="710">
        <f>E8</f>
        <v>4</v>
      </c>
      <c r="H19" s="711">
        <f t="shared" ref="H19:I23" si="18">D8</f>
        <v>5</v>
      </c>
      <c r="I19" s="710">
        <f t="shared" si="18"/>
        <v>4</v>
      </c>
      <c r="J19" s="668">
        <f t="shared" si="15"/>
        <v>1.25</v>
      </c>
      <c r="K19" s="666">
        <f t="shared" si="15"/>
        <v>1.25</v>
      </c>
      <c r="L19" s="666">
        <f t="shared" si="15"/>
        <v>1.25</v>
      </c>
      <c r="M19" s="669">
        <f t="shared" si="15"/>
        <v>1.25</v>
      </c>
      <c r="N19" s="86"/>
      <c r="O19" s="85"/>
      <c r="P19" s="681">
        <v>1</v>
      </c>
      <c r="Q19" s="707" t="s">
        <v>1161</v>
      </c>
      <c r="R19" s="835">
        <f>R8</f>
        <v>6</v>
      </c>
      <c r="S19" s="836">
        <f>R8</f>
        <v>6</v>
      </c>
      <c r="T19" s="845">
        <f>T8</f>
        <v>3.48</v>
      </c>
      <c r="U19" s="847">
        <f>S8</f>
        <v>4.8</v>
      </c>
      <c r="V19" s="848">
        <f t="shared" ref="V19:W23" si="19">R8</f>
        <v>6</v>
      </c>
      <c r="W19" s="847">
        <f t="shared" si="19"/>
        <v>4.8</v>
      </c>
      <c r="X19" s="849">
        <f t="shared" si="16"/>
        <v>1.5</v>
      </c>
      <c r="Y19" s="850">
        <f t="shared" si="16"/>
        <v>1.5</v>
      </c>
      <c r="Z19" s="850">
        <f t="shared" si="16"/>
        <v>1.5</v>
      </c>
      <c r="AA19" s="851">
        <f t="shared" si="16"/>
        <v>1.5</v>
      </c>
      <c r="AB19" s="702"/>
      <c r="AD19" s="681">
        <v>1</v>
      </c>
      <c r="AE19" s="85" t="s">
        <v>1161</v>
      </c>
      <c r="AF19" s="707"/>
      <c r="AG19" s="708">
        <f>AG8</f>
        <v>12</v>
      </c>
      <c r="AH19" s="709">
        <f>AG8</f>
        <v>12</v>
      </c>
      <c r="AI19" s="671">
        <f>AI8</f>
        <v>6.6</v>
      </c>
      <c r="AJ19" s="710">
        <f>AH8</f>
        <v>9</v>
      </c>
      <c r="AK19" s="711">
        <f>AG8</f>
        <v>12</v>
      </c>
      <c r="AL19" s="684">
        <f>AJ8</f>
        <v>5.3999999999999995</v>
      </c>
      <c r="AM19" s="668">
        <f t="shared" si="17"/>
        <v>3.5999999999999996</v>
      </c>
      <c r="AN19" s="666">
        <f t="shared" si="17"/>
        <v>3</v>
      </c>
      <c r="AO19" s="666">
        <f t="shared" si="17"/>
        <v>2.4</v>
      </c>
      <c r="AP19" s="669">
        <f t="shared" si="17"/>
        <v>2.4</v>
      </c>
      <c r="AQ19" s="85"/>
      <c r="AR19" s="85"/>
    </row>
    <row r="20" spans="1:44" x14ac:dyDescent="0.25">
      <c r="A20" s="85"/>
      <c r="B20" s="681">
        <v>2</v>
      </c>
      <c r="C20" s="707" t="s">
        <v>1162</v>
      </c>
      <c r="D20" s="708">
        <f>D9</f>
        <v>10</v>
      </c>
      <c r="E20" s="709">
        <f>D9</f>
        <v>10</v>
      </c>
      <c r="F20" s="666">
        <f>F9</f>
        <v>6</v>
      </c>
      <c r="G20" s="710">
        <f>E9</f>
        <v>8</v>
      </c>
      <c r="H20" s="711">
        <f t="shared" si="18"/>
        <v>10</v>
      </c>
      <c r="I20" s="710">
        <f t="shared" si="18"/>
        <v>8</v>
      </c>
      <c r="J20" s="668">
        <f t="shared" si="15"/>
        <v>2.5</v>
      </c>
      <c r="K20" s="666">
        <f t="shared" si="15"/>
        <v>2.5</v>
      </c>
      <c r="L20" s="666">
        <f t="shared" si="15"/>
        <v>2.5</v>
      </c>
      <c r="M20" s="669">
        <f t="shared" si="15"/>
        <v>2.5</v>
      </c>
      <c r="N20" s="86"/>
      <c r="O20" s="85"/>
      <c r="P20" s="681">
        <v>2</v>
      </c>
      <c r="Q20" s="707" t="s">
        <v>1162</v>
      </c>
      <c r="R20" s="708">
        <f>R9</f>
        <v>10</v>
      </c>
      <c r="S20" s="709">
        <f>R9</f>
        <v>10</v>
      </c>
      <c r="T20" s="845">
        <f>T9</f>
        <v>5.8000000000000007</v>
      </c>
      <c r="U20" s="710">
        <f>S9</f>
        <v>8</v>
      </c>
      <c r="V20" s="711">
        <f t="shared" si="19"/>
        <v>10</v>
      </c>
      <c r="W20" s="710">
        <f t="shared" si="19"/>
        <v>8</v>
      </c>
      <c r="X20" s="668">
        <f t="shared" si="16"/>
        <v>2.5</v>
      </c>
      <c r="Y20" s="666">
        <f t="shared" si="16"/>
        <v>2.5</v>
      </c>
      <c r="Z20" s="666">
        <f t="shared" si="16"/>
        <v>2.5</v>
      </c>
      <c r="AA20" s="669">
        <f t="shared" si="16"/>
        <v>2.5</v>
      </c>
      <c r="AB20" s="702"/>
      <c r="AD20" s="681">
        <v>2</v>
      </c>
      <c r="AE20" s="85" t="s">
        <v>1162</v>
      </c>
      <c r="AF20" s="707"/>
      <c r="AG20" s="708">
        <f>AG9</f>
        <v>16</v>
      </c>
      <c r="AH20" s="709">
        <f>AG9</f>
        <v>16</v>
      </c>
      <c r="AI20" s="671">
        <f>AI9</f>
        <v>8.8000000000000007</v>
      </c>
      <c r="AJ20" s="710">
        <f>AH9</f>
        <v>12</v>
      </c>
      <c r="AK20" s="711">
        <f>AG9</f>
        <v>16</v>
      </c>
      <c r="AL20" s="684">
        <f>AJ9</f>
        <v>7.2</v>
      </c>
      <c r="AM20" s="668">
        <f t="shared" si="17"/>
        <v>4.8</v>
      </c>
      <c r="AN20" s="666">
        <f t="shared" si="17"/>
        <v>4</v>
      </c>
      <c r="AO20" s="666">
        <f t="shared" si="17"/>
        <v>3.2</v>
      </c>
      <c r="AP20" s="669">
        <f t="shared" si="17"/>
        <v>3.2</v>
      </c>
      <c r="AQ20" s="85"/>
      <c r="AR20" s="85"/>
    </row>
    <row r="21" spans="1:44" x14ac:dyDescent="0.25">
      <c r="A21" s="85"/>
      <c r="B21" s="681">
        <v>3</v>
      </c>
      <c r="C21" s="707" t="s">
        <v>1163</v>
      </c>
      <c r="D21" s="708">
        <f>D10</f>
        <v>15</v>
      </c>
      <c r="E21" s="709">
        <f>D10</f>
        <v>15</v>
      </c>
      <c r="F21" s="666">
        <f>F10</f>
        <v>9</v>
      </c>
      <c r="G21" s="710">
        <f>E10</f>
        <v>12</v>
      </c>
      <c r="H21" s="711">
        <f t="shared" si="18"/>
        <v>15</v>
      </c>
      <c r="I21" s="710">
        <f t="shared" si="18"/>
        <v>12</v>
      </c>
      <c r="J21" s="668">
        <f t="shared" si="15"/>
        <v>3.75</v>
      </c>
      <c r="K21" s="666">
        <f t="shared" si="15"/>
        <v>3.75</v>
      </c>
      <c r="L21" s="666">
        <f t="shared" si="15"/>
        <v>3.75</v>
      </c>
      <c r="M21" s="669">
        <f t="shared" si="15"/>
        <v>3.75</v>
      </c>
      <c r="N21" s="86"/>
      <c r="O21" s="85"/>
      <c r="P21" s="681">
        <v>3</v>
      </c>
      <c r="Q21" s="707" t="s">
        <v>1163</v>
      </c>
      <c r="R21" s="708">
        <f>R10</f>
        <v>15</v>
      </c>
      <c r="S21" s="709">
        <f>R10</f>
        <v>15</v>
      </c>
      <c r="T21" s="845">
        <f>T10</f>
        <v>8.6999999999999993</v>
      </c>
      <c r="U21" s="710">
        <f>S10</f>
        <v>12</v>
      </c>
      <c r="V21" s="711">
        <f t="shared" si="19"/>
        <v>15</v>
      </c>
      <c r="W21" s="710">
        <f t="shared" si="19"/>
        <v>12</v>
      </c>
      <c r="X21" s="668">
        <f t="shared" si="16"/>
        <v>3.75</v>
      </c>
      <c r="Y21" s="666">
        <f t="shared" si="16"/>
        <v>3.75</v>
      </c>
      <c r="Z21" s="666">
        <f t="shared" si="16"/>
        <v>3.75</v>
      </c>
      <c r="AA21" s="669">
        <f t="shared" si="16"/>
        <v>3.75</v>
      </c>
      <c r="AB21" s="702"/>
      <c r="AD21" s="681">
        <v>3</v>
      </c>
      <c r="AE21" s="85" t="s">
        <v>1163</v>
      </c>
      <c r="AF21" s="707"/>
      <c r="AG21" s="708">
        <f>AG10</f>
        <v>20</v>
      </c>
      <c r="AH21" s="709">
        <f>AG10</f>
        <v>20</v>
      </c>
      <c r="AI21" s="671">
        <f>AI10</f>
        <v>11</v>
      </c>
      <c r="AJ21" s="710">
        <f>AH10</f>
        <v>15</v>
      </c>
      <c r="AK21" s="711">
        <f>AG10</f>
        <v>20</v>
      </c>
      <c r="AL21" s="684">
        <f>AJ10</f>
        <v>9</v>
      </c>
      <c r="AM21" s="668">
        <f t="shared" si="17"/>
        <v>6</v>
      </c>
      <c r="AN21" s="666">
        <f t="shared" si="17"/>
        <v>5</v>
      </c>
      <c r="AO21" s="666">
        <f t="shared" si="17"/>
        <v>4</v>
      </c>
      <c r="AP21" s="669">
        <f t="shared" si="17"/>
        <v>4</v>
      </c>
      <c r="AQ21" s="85"/>
      <c r="AR21" s="85"/>
    </row>
    <row r="22" spans="1:44" x14ac:dyDescent="0.25">
      <c r="A22" s="85"/>
      <c r="B22" s="681">
        <v>4</v>
      </c>
      <c r="C22" s="707" t="s">
        <v>1164</v>
      </c>
      <c r="D22" s="708">
        <f>D11</f>
        <v>20</v>
      </c>
      <c r="E22" s="709">
        <f>D11</f>
        <v>20</v>
      </c>
      <c r="F22" s="666">
        <f>F11</f>
        <v>12</v>
      </c>
      <c r="G22" s="710">
        <f>E11</f>
        <v>16</v>
      </c>
      <c r="H22" s="711">
        <f t="shared" si="18"/>
        <v>20</v>
      </c>
      <c r="I22" s="710">
        <f t="shared" si="18"/>
        <v>16</v>
      </c>
      <c r="J22" s="668">
        <f t="shared" si="15"/>
        <v>5</v>
      </c>
      <c r="K22" s="666">
        <f t="shared" si="15"/>
        <v>5</v>
      </c>
      <c r="L22" s="666">
        <f t="shared" si="15"/>
        <v>5</v>
      </c>
      <c r="M22" s="669">
        <f t="shared" si="15"/>
        <v>5</v>
      </c>
      <c r="N22" s="86"/>
      <c r="O22" s="85"/>
      <c r="P22" s="681">
        <v>4</v>
      </c>
      <c r="Q22" s="707" t="s">
        <v>1164</v>
      </c>
      <c r="R22" s="708">
        <f>R11</f>
        <v>20</v>
      </c>
      <c r="S22" s="709">
        <f>R11</f>
        <v>20</v>
      </c>
      <c r="T22" s="845">
        <f>T11</f>
        <v>11.600000000000001</v>
      </c>
      <c r="U22" s="710">
        <f>S11</f>
        <v>16</v>
      </c>
      <c r="V22" s="711">
        <f t="shared" si="19"/>
        <v>20</v>
      </c>
      <c r="W22" s="710">
        <f t="shared" si="19"/>
        <v>16</v>
      </c>
      <c r="X22" s="668">
        <f t="shared" si="16"/>
        <v>5</v>
      </c>
      <c r="Y22" s="666">
        <f t="shared" si="16"/>
        <v>5</v>
      </c>
      <c r="Z22" s="666">
        <f t="shared" si="16"/>
        <v>5</v>
      </c>
      <c r="AA22" s="669">
        <f t="shared" si="16"/>
        <v>5</v>
      </c>
      <c r="AB22" s="702"/>
      <c r="AD22" s="681">
        <v>4</v>
      </c>
      <c r="AE22" s="85" t="s">
        <v>1164</v>
      </c>
      <c r="AF22" s="707"/>
      <c r="AG22" s="708">
        <f>AG11</f>
        <v>24</v>
      </c>
      <c r="AH22" s="709">
        <f>AG11</f>
        <v>24</v>
      </c>
      <c r="AI22" s="671">
        <f>AI11</f>
        <v>13.2</v>
      </c>
      <c r="AJ22" s="710">
        <f>AH11</f>
        <v>18</v>
      </c>
      <c r="AK22" s="711">
        <f>AG11</f>
        <v>24</v>
      </c>
      <c r="AL22" s="684">
        <f>AJ11</f>
        <v>10.799999999999999</v>
      </c>
      <c r="AM22" s="668">
        <f t="shared" si="17"/>
        <v>7.1999999999999993</v>
      </c>
      <c r="AN22" s="666">
        <f t="shared" si="17"/>
        <v>6</v>
      </c>
      <c r="AO22" s="666">
        <f t="shared" si="17"/>
        <v>4.8</v>
      </c>
      <c r="AP22" s="669">
        <f t="shared" si="17"/>
        <v>4.8</v>
      </c>
      <c r="AQ22" s="85"/>
      <c r="AR22" s="85"/>
    </row>
    <row r="23" spans="1:44" ht="15.75" thickBot="1" x14ac:dyDescent="0.3">
      <c r="A23" s="85"/>
      <c r="B23" s="686">
        <v>5</v>
      </c>
      <c r="C23" s="712" t="s">
        <v>1165</v>
      </c>
      <c r="D23" s="713">
        <f>D12</f>
        <v>25</v>
      </c>
      <c r="E23" s="714">
        <f>D12</f>
        <v>25</v>
      </c>
      <c r="F23" s="689">
        <f>F12</f>
        <v>15</v>
      </c>
      <c r="G23" s="715">
        <f>E12</f>
        <v>20</v>
      </c>
      <c r="H23" s="716">
        <f t="shared" si="18"/>
        <v>25</v>
      </c>
      <c r="I23" s="715">
        <f t="shared" si="18"/>
        <v>20</v>
      </c>
      <c r="J23" s="691">
        <f t="shared" si="15"/>
        <v>6.25</v>
      </c>
      <c r="K23" s="689">
        <f t="shared" si="15"/>
        <v>6.25</v>
      </c>
      <c r="L23" s="689">
        <f t="shared" si="15"/>
        <v>6.25</v>
      </c>
      <c r="M23" s="692">
        <f t="shared" si="15"/>
        <v>6.25</v>
      </c>
      <c r="N23" s="86"/>
      <c r="O23" s="85"/>
      <c r="P23" s="686">
        <v>5</v>
      </c>
      <c r="Q23" s="712" t="s">
        <v>1165</v>
      </c>
      <c r="R23" s="713">
        <f>R12</f>
        <v>25</v>
      </c>
      <c r="S23" s="714">
        <f>R12</f>
        <v>25</v>
      </c>
      <c r="T23" s="846">
        <f>T12</f>
        <v>14.5</v>
      </c>
      <c r="U23" s="715">
        <f>S12</f>
        <v>20</v>
      </c>
      <c r="V23" s="716">
        <f t="shared" si="19"/>
        <v>25</v>
      </c>
      <c r="W23" s="715">
        <f t="shared" si="19"/>
        <v>20</v>
      </c>
      <c r="X23" s="691">
        <f t="shared" si="16"/>
        <v>6.25</v>
      </c>
      <c r="Y23" s="689">
        <f t="shared" si="16"/>
        <v>6.25</v>
      </c>
      <c r="Z23" s="689">
        <f t="shared" si="16"/>
        <v>6.25</v>
      </c>
      <c r="AA23" s="692">
        <f t="shared" si="16"/>
        <v>6.25</v>
      </c>
      <c r="AB23" s="702"/>
      <c r="AD23" s="686">
        <v>5</v>
      </c>
      <c r="AE23" s="662" t="s">
        <v>1165</v>
      </c>
      <c r="AF23" s="712"/>
      <c r="AG23" s="713">
        <f>AG12</f>
        <v>28</v>
      </c>
      <c r="AH23" s="714">
        <f>AG12</f>
        <v>28</v>
      </c>
      <c r="AI23" s="694">
        <f>AI12</f>
        <v>15.400000000000002</v>
      </c>
      <c r="AJ23" s="715">
        <f>AH12</f>
        <v>21.000000000000004</v>
      </c>
      <c r="AK23" s="716">
        <f>AG12</f>
        <v>28</v>
      </c>
      <c r="AL23" s="695">
        <f>AJ12</f>
        <v>12.600000000000001</v>
      </c>
      <c r="AM23" s="691">
        <f t="shared" si="17"/>
        <v>8.4</v>
      </c>
      <c r="AN23" s="689">
        <f t="shared" si="17"/>
        <v>7.0000000000000009</v>
      </c>
      <c r="AO23" s="689">
        <f t="shared" si="17"/>
        <v>5.6000000000000005</v>
      </c>
      <c r="AP23" s="692">
        <f t="shared" si="17"/>
        <v>5.6000000000000005</v>
      </c>
      <c r="AQ23" s="85"/>
      <c r="AR23" s="85"/>
    </row>
    <row r="24" spans="1:44" x14ac:dyDescent="0.25">
      <c r="A24" s="85"/>
      <c r="B24" s="717"/>
      <c r="C24" s="718" t="s">
        <v>1168</v>
      </c>
      <c r="D24" s="719"/>
      <c r="E24" s="719"/>
      <c r="F24" s="719"/>
      <c r="G24" s="719"/>
      <c r="H24" s="719"/>
      <c r="I24" s="719"/>
      <c r="J24" s="719"/>
      <c r="K24" s="719"/>
      <c r="L24" s="719"/>
      <c r="M24" s="720"/>
      <c r="N24" s="721"/>
      <c r="O24" s="717"/>
      <c r="P24" s="717"/>
      <c r="Q24" s="718" t="s">
        <v>1169</v>
      </c>
      <c r="R24" s="719"/>
      <c r="S24" s="719"/>
      <c r="T24" s="719"/>
      <c r="U24" s="719"/>
      <c r="V24" s="719"/>
      <c r="W24" s="719"/>
      <c r="X24" s="719"/>
      <c r="Y24" s="719"/>
      <c r="Z24" s="719"/>
      <c r="AA24" s="720"/>
      <c r="AB24" s="702"/>
      <c r="AD24" s="717"/>
      <c r="AE24" s="718" t="s">
        <v>1169</v>
      </c>
      <c r="AF24" s="718"/>
      <c r="AG24" s="719"/>
      <c r="AH24" s="719"/>
      <c r="AI24" s="719"/>
      <c r="AJ24" s="719"/>
      <c r="AK24" s="719"/>
      <c r="AL24" s="719"/>
      <c r="AM24" s="719"/>
      <c r="AN24" s="719"/>
      <c r="AO24" s="719"/>
      <c r="AP24" s="720"/>
      <c r="AQ24" s="717"/>
      <c r="AR24" s="717"/>
    </row>
    <row r="25" spans="1:44" x14ac:dyDescent="0.25">
      <c r="A25" s="85"/>
      <c r="B25" s="717"/>
      <c r="C25" s="717"/>
      <c r="D25" s="719"/>
      <c r="E25" s="719"/>
      <c r="F25" s="719"/>
      <c r="G25" s="719"/>
      <c r="H25" s="719"/>
      <c r="I25" s="719"/>
      <c r="J25" s="719"/>
      <c r="K25" s="719"/>
      <c r="L25" s="719"/>
      <c r="M25" s="719"/>
      <c r="N25" s="721"/>
      <c r="O25" s="717"/>
      <c r="P25" s="717"/>
      <c r="Q25" s="717"/>
      <c r="R25" s="719"/>
      <c r="S25" s="719"/>
      <c r="T25" s="719"/>
      <c r="U25" s="719"/>
      <c r="V25" s="719"/>
      <c r="W25" s="719"/>
      <c r="X25" s="719"/>
      <c r="Y25" s="719"/>
      <c r="Z25" s="719"/>
      <c r="AA25" s="719"/>
      <c r="AB25" s="702"/>
      <c r="AD25" s="717"/>
      <c r="AE25" s="717"/>
      <c r="AF25" s="717"/>
      <c r="AG25" s="719"/>
      <c r="AH25" s="719"/>
      <c r="AI25" s="719"/>
      <c r="AJ25" s="719"/>
      <c r="AK25" s="719"/>
      <c r="AL25" s="719"/>
      <c r="AM25" s="719"/>
      <c r="AN25" s="719"/>
      <c r="AO25" s="719"/>
      <c r="AP25" s="719"/>
      <c r="AQ25" s="717"/>
      <c r="AR25" s="717"/>
    </row>
    <row r="26" spans="1:44" ht="15.75" thickBot="1" x14ac:dyDescent="0.3">
      <c r="A26" s="85"/>
      <c r="B26" s="85"/>
      <c r="C26" s="85"/>
      <c r="D26" s="653"/>
      <c r="E26" s="653"/>
      <c r="F26" s="653"/>
      <c r="G26" s="653"/>
      <c r="H26" s="653"/>
      <c r="I26" s="653"/>
      <c r="J26" s="653"/>
      <c r="K26" s="653"/>
      <c r="L26" s="653"/>
      <c r="M26" s="653"/>
      <c r="N26" s="86"/>
      <c r="O26" s="85"/>
      <c r="P26" s="85"/>
      <c r="Q26" s="85"/>
      <c r="R26" s="653"/>
      <c r="S26" s="653"/>
      <c r="T26" s="653"/>
      <c r="U26" s="653"/>
      <c r="V26" s="653"/>
      <c r="W26" s="653"/>
      <c r="X26" s="653"/>
      <c r="Y26" s="653"/>
      <c r="Z26" s="653"/>
      <c r="AA26" s="653"/>
      <c r="AB26" s="702"/>
      <c r="AD26" s="85"/>
      <c r="AE26" s="85"/>
      <c r="AF26" s="85"/>
      <c r="AG26" s="653"/>
      <c r="AH26" s="653"/>
      <c r="AI26" s="653"/>
      <c r="AJ26" s="653"/>
      <c r="AK26" s="653"/>
      <c r="AL26" s="653"/>
      <c r="AM26" s="653"/>
      <c r="AN26" s="653"/>
      <c r="AO26" s="653"/>
      <c r="AP26" s="653"/>
      <c r="AQ26" s="85"/>
      <c r="AR26" s="85"/>
    </row>
    <row r="27" spans="1:44" x14ac:dyDescent="0.25">
      <c r="A27" s="85"/>
      <c r="B27" s="701" t="s">
        <v>1170</v>
      </c>
      <c r="C27" s="650"/>
      <c r="D27" s="651" t="s">
        <v>1148</v>
      </c>
      <c r="E27" s="651" t="s">
        <v>1149</v>
      </c>
      <c r="F27" s="651" t="s">
        <v>1150</v>
      </c>
      <c r="G27" s="651" t="s">
        <v>1151</v>
      </c>
      <c r="H27" s="651" t="s">
        <v>1152</v>
      </c>
      <c r="I27" s="651" t="s">
        <v>1153</v>
      </c>
      <c r="J27" s="651" t="s">
        <v>1154</v>
      </c>
      <c r="K27" s="651" t="s">
        <v>1155</v>
      </c>
      <c r="L27" s="651" t="s">
        <v>1156</v>
      </c>
      <c r="M27" s="652" t="s">
        <v>1157</v>
      </c>
      <c r="N27" s="86"/>
      <c r="O27" s="85"/>
      <c r="P27" s="701" t="s">
        <v>1170</v>
      </c>
      <c r="Q27" s="650"/>
      <c r="R27" s="651" t="s">
        <v>1148</v>
      </c>
      <c r="S27" s="651" t="s">
        <v>1149</v>
      </c>
      <c r="T27" s="651" t="s">
        <v>1150</v>
      </c>
      <c r="U27" s="651" t="s">
        <v>1151</v>
      </c>
      <c r="V27" s="651" t="s">
        <v>1152</v>
      </c>
      <c r="W27" s="651" t="s">
        <v>1153</v>
      </c>
      <c r="X27" s="651" t="s">
        <v>1154</v>
      </c>
      <c r="Y27" s="651" t="s">
        <v>1155</v>
      </c>
      <c r="Z27" s="651" t="s">
        <v>1156</v>
      </c>
      <c r="AA27" s="652" t="s">
        <v>1157</v>
      </c>
      <c r="AB27" s="702"/>
      <c r="AD27" s="701" t="s">
        <v>1171</v>
      </c>
      <c r="AE27" s="650"/>
      <c r="AF27" s="650"/>
      <c r="AG27" s="651" t="s">
        <v>1148</v>
      </c>
      <c r="AH27" s="651" t="s">
        <v>1149</v>
      </c>
      <c r="AI27" s="651" t="s">
        <v>1150</v>
      </c>
      <c r="AJ27" s="651" t="s">
        <v>1151</v>
      </c>
      <c r="AK27" s="651" t="s">
        <v>1152</v>
      </c>
      <c r="AL27" s="651" t="s">
        <v>1153</v>
      </c>
      <c r="AM27" s="651" t="s">
        <v>1154</v>
      </c>
      <c r="AN27" s="651" t="s">
        <v>1155</v>
      </c>
      <c r="AO27" s="651" t="s">
        <v>1156</v>
      </c>
      <c r="AP27" s="652" t="s">
        <v>1157</v>
      </c>
      <c r="AQ27" s="85"/>
      <c r="AR27" s="85"/>
    </row>
    <row r="28" spans="1:44" ht="16.5" thickBot="1" x14ac:dyDescent="0.3">
      <c r="A28" s="85"/>
      <c r="B28" s="703"/>
      <c r="C28" s="722">
        <v>2</v>
      </c>
      <c r="D28" s="705">
        <f>D38</f>
        <v>100</v>
      </c>
      <c r="E28" s="705">
        <f t="shared" ref="E28:M28" si="20">E7</f>
        <v>80</v>
      </c>
      <c r="F28" s="705">
        <f t="shared" si="20"/>
        <v>60</v>
      </c>
      <c r="G28" s="705">
        <f t="shared" si="20"/>
        <v>40</v>
      </c>
      <c r="H28" s="705">
        <f t="shared" si="20"/>
        <v>25</v>
      </c>
      <c r="I28" s="705">
        <f t="shared" si="20"/>
        <v>25</v>
      </c>
      <c r="J28" s="705">
        <f t="shared" si="20"/>
        <v>25</v>
      </c>
      <c r="K28" s="705">
        <f t="shared" si="20"/>
        <v>25</v>
      </c>
      <c r="L28" s="705">
        <f t="shared" si="20"/>
        <v>25</v>
      </c>
      <c r="M28" s="706">
        <f t="shared" si="20"/>
        <v>25</v>
      </c>
      <c r="N28" s="86"/>
      <c r="O28" s="85"/>
      <c r="P28" s="703"/>
      <c r="Q28" s="722">
        <v>2</v>
      </c>
      <c r="R28" s="705">
        <f>R38</f>
        <v>100</v>
      </c>
      <c r="S28" s="705">
        <f t="shared" ref="S28:AA28" si="21">S7</f>
        <v>80</v>
      </c>
      <c r="T28" s="705">
        <f t="shared" si="21"/>
        <v>58</v>
      </c>
      <c r="U28" s="705">
        <f t="shared" si="21"/>
        <v>38</v>
      </c>
      <c r="V28" s="705">
        <f t="shared" si="21"/>
        <v>25</v>
      </c>
      <c r="W28" s="705">
        <f t="shared" si="21"/>
        <v>25</v>
      </c>
      <c r="X28" s="705">
        <f t="shared" si="21"/>
        <v>25</v>
      </c>
      <c r="Y28" s="705">
        <f t="shared" si="21"/>
        <v>25</v>
      </c>
      <c r="Z28" s="705">
        <f t="shared" si="21"/>
        <v>25</v>
      </c>
      <c r="AA28" s="706">
        <f t="shared" si="21"/>
        <v>25</v>
      </c>
      <c r="AB28" s="702"/>
      <c r="AD28" s="703"/>
      <c r="AE28" s="653"/>
      <c r="AF28" s="705"/>
      <c r="AG28" s="705">
        <f>AG38</f>
        <v>100</v>
      </c>
      <c r="AH28" s="705">
        <f t="shared" ref="AH28:AP28" si="22">AH7</f>
        <v>75</v>
      </c>
      <c r="AI28" s="705">
        <f t="shared" si="22"/>
        <v>55</v>
      </c>
      <c r="AJ28" s="705">
        <f t="shared" si="22"/>
        <v>45</v>
      </c>
      <c r="AK28" s="705">
        <f t="shared" si="22"/>
        <v>30</v>
      </c>
      <c r="AL28" s="705">
        <f t="shared" si="22"/>
        <v>30</v>
      </c>
      <c r="AM28" s="705">
        <f t="shared" si="22"/>
        <v>30</v>
      </c>
      <c r="AN28" s="705">
        <f t="shared" si="22"/>
        <v>25</v>
      </c>
      <c r="AO28" s="705">
        <f t="shared" si="22"/>
        <v>20</v>
      </c>
      <c r="AP28" s="706">
        <f t="shared" si="22"/>
        <v>20</v>
      </c>
      <c r="AQ28" s="85"/>
      <c r="AR28" s="85"/>
    </row>
    <row r="29" spans="1:44" x14ac:dyDescent="0.25">
      <c r="A29" s="85"/>
      <c r="B29" s="663">
        <v>1</v>
      </c>
      <c r="C29" s="723" t="s">
        <v>1161</v>
      </c>
      <c r="D29" s="653">
        <f t="shared" ref="D29:M29" si="23">D8+$C$28*$B$29</f>
        <v>7</v>
      </c>
      <c r="E29" s="668">
        <f t="shared" si="23"/>
        <v>6</v>
      </c>
      <c r="F29" s="854">
        <f t="shared" si="23"/>
        <v>5</v>
      </c>
      <c r="G29" s="856">
        <f t="shared" si="23"/>
        <v>4</v>
      </c>
      <c r="H29" s="667">
        <f t="shared" si="23"/>
        <v>3.25</v>
      </c>
      <c r="I29" s="666">
        <f t="shared" si="23"/>
        <v>3.25</v>
      </c>
      <c r="J29" s="668">
        <f t="shared" si="23"/>
        <v>3.25</v>
      </c>
      <c r="K29" s="666">
        <f t="shared" si="23"/>
        <v>3.25</v>
      </c>
      <c r="L29" s="666">
        <f t="shared" si="23"/>
        <v>3.25</v>
      </c>
      <c r="M29" s="669">
        <f t="shared" si="23"/>
        <v>3.25</v>
      </c>
      <c r="N29" s="724" t="s">
        <v>114</v>
      </c>
      <c r="O29" s="85"/>
      <c r="P29" s="663">
        <v>1</v>
      </c>
      <c r="Q29" s="723" t="s">
        <v>1161</v>
      </c>
      <c r="R29" s="852">
        <f>R8+$Q$28*$P$29</f>
        <v>8</v>
      </c>
      <c r="S29" s="849">
        <f t="shared" ref="S29:AA29" si="24">S8+$Q$28*$P$29</f>
        <v>6.8</v>
      </c>
      <c r="T29" s="666">
        <f t="shared" si="24"/>
        <v>5.48</v>
      </c>
      <c r="U29" s="858">
        <f t="shared" si="24"/>
        <v>4.2799999999999994</v>
      </c>
      <c r="V29" s="853">
        <f t="shared" si="24"/>
        <v>3.5</v>
      </c>
      <c r="W29" s="850">
        <f t="shared" si="24"/>
        <v>3.5</v>
      </c>
      <c r="X29" s="849">
        <f t="shared" si="24"/>
        <v>3.5</v>
      </c>
      <c r="Y29" s="850">
        <f t="shared" si="24"/>
        <v>3.5</v>
      </c>
      <c r="Z29" s="850">
        <f t="shared" si="24"/>
        <v>3.5</v>
      </c>
      <c r="AA29" s="851">
        <f t="shared" si="24"/>
        <v>3.5</v>
      </c>
      <c r="AB29" s="724" t="s">
        <v>114</v>
      </c>
      <c r="AD29" s="663">
        <v>1</v>
      </c>
      <c r="AE29" s="650" t="s">
        <v>1161</v>
      </c>
      <c r="AF29" s="725">
        <v>3</v>
      </c>
      <c r="AG29" s="726">
        <f t="shared" ref="AG29:AP29" si="25">AG8+$AF$29</f>
        <v>15</v>
      </c>
      <c r="AH29" s="709">
        <f t="shared" si="25"/>
        <v>12</v>
      </c>
      <c r="AI29" s="666">
        <f t="shared" si="25"/>
        <v>9.6</v>
      </c>
      <c r="AJ29" s="666">
        <f t="shared" si="25"/>
        <v>8.3999999999999986</v>
      </c>
      <c r="AK29" s="727">
        <f t="shared" si="25"/>
        <v>6.6</v>
      </c>
      <c r="AL29" s="728">
        <f t="shared" si="25"/>
        <v>6.6</v>
      </c>
      <c r="AM29" s="729">
        <f t="shared" si="25"/>
        <v>6.6</v>
      </c>
      <c r="AN29" s="666">
        <f t="shared" si="25"/>
        <v>6</v>
      </c>
      <c r="AO29" s="730">
        <f t="shared" si="25"/>
        <v>5.4</v>
      </c>
      <c r="AP29" s="731">
        <f t="shared" si="25"/>
        <v>5.4</v>
      </c>
      <c r="AQ29" s="85"/>
      <c r="AR29" s="85"/>
    </row>
    <row r="30" spans="1:44" x14ac:dyDescent="0.25">
      <c r="A30" s="85"/>
      <c r="B30" s="681">
        <v>2</v>
      </c>
      <c r="C30" s="707" t="s">
        <v>1162</v>
      </c>
      <c r="D30" s="653">
        <f t="shared" ref="D30:M30" si="26">D9+$C$28*$B$30</f>
        <v>14</v>
      </c>
      <c r="E30" s="668">
        <f t="shared" si="26"/>
        <v>12</v>
      </c>
      <c r="F30" s="854">
        <f t="shared" si="26"/>
        <v>10</v>
      </c>
      <c r="G30" s="856">
        <f t="shared" si="26"/>
        <v>8</v>
      </c>
      <c r="H30" s="667">
        <f t="shared" si="26"/>
        <v>6.5</v>
      </c>
      <c r="I30" s="666">
        <f t="shared" si="26"/>
        <v>6.5</v>
      </c>
      <c r="J30" s="668">
        <f t="shared" si="26"/>
        <v>6.5</v>
      </c>
      <c r="K30" s="666">
        <f t="shared" si="26"/>
        <v>6.5</v>
      </c>
      <c r="L30" s="666">
        <f t="shared" si="26"/>
        <v>6.5</v>
      </c>
      <c r="M30" s="669">
        <f t="shared" si="26"/>
        <v>6.5</v>
      </c>
      <c r="N30" s="724" t="s">
        <v>1172</v>
      </c>
      <c r="O30" s="85"/>
      <c r="P30" s="681">
        <v>2</v>
      </c>
      <c r="Q30" s="707" t="s">
        <v>1162</v>
      </c>
      <c r="R30" s="653">
        <f>R9+$Q$28*$P$30</f>
        <v>14</v>
      </c>
      <c r="S30" s="668">
        <f t="shared" ref="S30:AA30" si="27">S9+$Q$28*$P$30</f>
        <v>12</v>
      </c>
      <c r="T30" s="854">
        <f t="shared" si="27"/>
        <v>9.8000000000000007</v>
      </c>
      <c r="U30" s="856">
        <f t="shared" si="27"/>
        <v>7.8000000000000007</v>
      </c>
      <c r="V30" s="667">
        <f t="shared" si="27"/>
        <v>6.5</v>
      </c>
      <c r="W30" s="666">
        <f t="shared" si="27"/>
        <v>6.5</v>
      </c>
      <c r="X30" s="668">
        <f t="shared" si="27"/>
        <v>6.5</v>
      </c>
      <c r="Y30" s="666">
        <f t="shared" si="27"/>
        <v>6.5</v>
      </c>
      <c r="Z30" s="666">
        <f t="shared" si="27"/>
        <v>6.5</v>
      </c>
      <c r="AA30" s="669">
        <f t="shared" si="27"/>
        <v>6.5</v>
      </c>
      <c r="AB30" s="724" t="s">
        <v>1172</v>
      </c>
      <c r="AD30" s="681">
        <v>2</v>
      </c>
      <c r="AE30" s="85" t="s">
        <v>1162</v>
      </c>
      <c r="AF30" s="725">
        <v>4</v>
      </c>
      <c r="AG30" s="732">
        <f t="shared" ref="AG30:AP30" si="28">AG9+$AF$30</f>
        <v>20</v>
      </c>
      <c r="AH30" s="733">
        <f t="shared" si="28"/>
        <v>16</v>
      </c>
      <c r="AI30" s="734">
        <f t="shared" si="28"/>
        <v>12.8</v>
      </c>
      <c r="AJ30" s="734">
        <f t="shared" si="28"/>
        <v>11.2</v>
      </c>
      <c r="AK30" s="727">
        <f t="shared" si="28"/>
        <v>8.8000000000000007</v>
      </c>
      <c r="AL30" s="728">
        <f t="shared" si="28"/>
        <v>8.8000000000000007</v>
      </c>
      <c r="AM30" s="729">
        <f t="shared" si="28"/>
        <v>8.8000000000000007</v>
      </c>
      <c r="AN30" s="734">
        <f t="shared" si="28"/>
        <v>8</v>
      </c>
      <c r="AO30" s="730">
        <f t="shared" si="28"/>
        <v>7.2</v>
      </c>
      <c r="AP30" s="731">
        <f t="shared" si="28"/>
        <v>7.2</v>
      </c>
      <c r="AQ30" s="85"/>
      <c r="AR30" s="85"/>
    </row>
    <row r="31" spans="1:44" x14ac:dyDescent="0.25">
      <c r="A31" s="85"/>
      <c r="B31" s="681">
        <v>3</v>
      </c>
      <c r="C31" s="707" t="s">
        <v>1163</v>
      </c>
      <c r="D31" s="653">
        <f t="shared" ref="D31:M31" si="29">D10+$C$28*$B$31</f>
        <v>21</v>
      </c>
      <c r="E31" s="668">
        <f t="shared" si="29"/>
        <v>18</v>
      </c>
      <c r="F31" s="854">
        <f t="shared" si="29"/>
        <v>15</v>
      </c>
      <c r="G31" s="856">
        <f t="shared" si="29"/>
        <v>12</v>
      </c>
      <c r="H31" s="667">
        <f t="shared" si="29"/>
        <v>9.75</v>
      </c>
      <c r="I31" s="666">
        <f t="shared" si="29"/>
        <v>9.75</v>
      </c>
      <c r="J31" s="668">
        <f t="shared" si="29"/>
        <v>9.75</v>
      </c>
      <c r="K31" s="666">
        <f t="shared" si="29"/>
        <v>9.75</v>
      </c>
      <c r="L31" s="666">
        <f t="shared" si="29"/>
        <v>9.75</v>
      </c>
      <c r="M31" s="669">
        <f t="shared" si="29"/>
        <v>9.75</v>
      </c>
      <c r="N31" s="724" t="s">
        <v>1173</v>
      </c>
      <c r="O31" s="85"/>
      <c r="P31" s="681">
        <v>3</v>
      </c>
      <c r="Q31" s="707" t="s">
        <v>1163</v>
      </c>
      <c r="R31" s="653">
        <f>R10+$Q$28*$P$31</f>
        <v>21</v>
      </c>
      <c r="S31" s="668">
        <f t="shared" ref="S31:AA31" si="30">S10+$Q$28*$P$31</f>
        <v>18</v>
      </c>
      <c r="T31" s="854">
        <f t="shared" si="30"/>
        <v>14.7</v>
      </c>
      <c r="U31" s="856">
        <f t="shared" si="30"/>
        <v>11.7</v>
      </c>
      <c r="V31" s="667">
        <f t="shared" si="30"/>
        <v>9.75</v>
      </c>
      <c r="W31" s="666">
        <f t="shared" si="30"/>
        <v>9.75</v>
      </c>
      <c r="X31" s="668">
        <f t="shared" si="30"/>
        <v>9.75</v>
      </c>
      <c r="Y31" s="666">
        <f t="shared" si="30"/>
        <v>9.75</v>
      </c>
      <c r="Z31" s="666">
        <f t="shared" si="30"/>
        <v>9.75</v>
      </c>
      <c r="AA31" s="669">
        <f t="shared" si="30"/>
        <v>9.75</v>
      </c>
      <c r="AB31" s="724" t="s">
        <v>1173</v>
      </c>
      <c r="AD31" s="681">
        <v>3</v>
      </c>
      <c r="AE31" s="85" t="s">
        <v>1163</v>
      </c>
      <c r="AF31" s="725">
        <v>5</v>
      </c>
      <c r="AG31" s="726">
        <f t="shared" ref="AG31:AP31" si="31">AG10+$AF$31</f>
        <v>25</v>
      </c>
      <c r="AH31" s="709">
        <f t="shared" si="31"/>
        <v>20</v>
      </c>
      <c r="AI31" s="666">
        <f t="shared" si="31"/>
        <v>16</v>
      </c>
      <c r="AJ31" s="666">
        <f t="shared" si="31"/>
        <v>14</v>
      </c>
      <c r="AK31" s="727">
        <f t="shared" si="31"/>
        <v>11</v>
      </c>
      <c r="AL31" s="728">
        <f t="shared" si="31"/>
        <v>11</v>
      </c>
      <c r="AM31" s="729">
        <f t="shared" si="31"/>
        <v>11</v>
      </c>
      <c r="AN31" s="666">
        <f t="shared" si="31"/>
        <v>10</v>
      </c>
      <c r="AO31" s="730">
        <f t="shared" si="31"/>
        <v>9</v>
      </c>
      <c r="AP31" s="731">
        <f t="shared" si="31"/>
        <v>9</v>
      </c>
      <c r="AQ31" s="85"/>
      <c r="AR31" s="85"/>
    </row>
    <row r="32" spans="1:44" x14ac:dyDescent="0.25">
      <c r="A32" s="85"/>
      <c r="B32" s="681">
        <v>4</v>
      </c>
      <c r="C32" s="707" t="s">
        <v>1164</v>
      </c>
      <c r="D32" s="653">
        <f t="shared" ref="D32:M32" si="32">D11+$C$28*$B$32</f>
        <v>28</v>
      </c>
      <c r="E32" s="668">
        <f t="shared" si="32"/>
        <v>24</v>
      </c>
      <c r="F32" s="854">
        <f t="shared" si="32"/>
        <v>20</v>
      </c>
      <c r="G32" s="856">
        <f t="shared" si="32"/>
        <v>16</v>
      </c>
      <c r="H32" s="667">
        <f t="shared" si="32"/>
        <v>13</v>
      </c>
      <c r="I32" s="666">
        <f t="shared" si="32"/>
        <v>13</v>
      </c>
      <c r="J32" s="668">
        <f t="shared" si="32"/>
        <v>13</v>
      </c>
      <c r="K32" s="666">
        <f t="shared" si="32"/>
        <v>13</v>
      </c>
      <c r="L32" s="666">
        <f t="shared" si="32"/>
        <v>13</v>
      </c>
      <c r="M32" s="669">
        <f t="shared" si="32"/>
        <v>13</v>
      </c>
      <c r="N32" s="724" t="s">
        <v>1174</v>
      </c>
      <c r="O32" s="85"/>
      <c r="P32" s="681">
        <v>4</v>
      </c>
      <c r="Q32" s="707" t="s">
        <v>1164</v>
      </c>
      <c r="R32" s="653">
        <f>R11+$Q$28*$P$32</f>
        <v>28</v>
      </c>
      <c r="S32" s="668">
        <f t="shared" ref="S32:AA32" si="33">S11+$Q$28*$P$32</f>
        <v>24</v>
      </c>
      <c r="T32" s="854">
        <f t="shared" si="33"/>
        <v>19.600000000000001</v>
      </c>
      <c r="U32" s="856">
        <f t="shared" si="33"/>
        <v>15.600000000000001</v>
      </c>
      <c r="V32" s="667">
        <f t="shared" si="33"/>
        <v>13</v>
      </c>
      <c r="W32" s="666">
        <f t="shared" si="33"/>
        <v>13</v>
      </c>
      <c r="X32" s="668">
        <f t="shared" si="33"/>
        <v>13</v>
      </c>
      <c r="Y32" s="666">
        <f t="shared" si="33"/>
        <v>13</v>
      </c>
      <c r="Z32" s="666">
        <f t="shared" si="33"/>
        <v>13</v>
      </c>
      <c r="AA32" s="669">
        <f t="shared" si="33"/>
        <v>13</v>
      </c>
      <c r="AB32" s="724" t="s">
        <v>1174</v>
      </c>
      <c r="AD32" s="681">
        <v>4</v>
      </c>
      <c r="AE32" s="85" t="s">
        <v>1164</v>
      </c>
      <c r="AF32" s="725">
        <v>6</v>
      </c>
      <c r="AG32" s="726">
        <f t="shared" ref="AG32:AP32" si="34">AG11+$AF$32</f>
        <v>30</v>
      </c>
      <c r="AH32" s="709">
        <f t="shared" si="34"/>
        <v>24</v>
      </c>
      <c r="AI32" s="666">
        <f t="shared" si="34"/>
        <v>19.2</v>
      </c>
      <c r="AJ32" s="666">
        <f t="shared" si="34"/>
        <v>16.799999999999997</v>
      </c>
      <c r="AK32" s="727">
        <f t="shared" si="34"/>
        <v>13.2</v>
      </c>
      <c r="AL32" s="728">
        <f t="shared" si="34"/>
        <v>13.2</v>
      </c>
      <c r="AM32" s="729">
        <f t="shared" si="34"/>
        <v>13.2</v>
      </c>
      <c r="AN32" s="666">
        <f t="shared" si="34"/>
        <v>12</v>
      </c>
      <c r="AO32" s="730">
        <f t="shared" si="34"/>
        <v>10.8</v>
      </c>
      <c r="AP32" s="731">
        <f t="shared" si="34"/>
        <v>10.8</v>
      </c>
      <c r="AQ32" s="85"/>
      <c r="AR32" s="85"/>
    </row>
    <row r="33" spans="1:44" ht="15.75" thickBot="1" x14ac:dyDescent="0.3">
      <c r="A33" s="85"/>
      <c r="B33" s="686">
        <v>5</v>
      </c>
      <c r="C33" s="712" t="s">
        <v>1165</v>
      </c>
      <c r="D33" s="705">
        <f t="shared" ref="D33:M33" si="35">D12+$C$28*$B$33</f>
        <v>35</v>
      </c>
      <c r="E33" s="691">
        <f t="shared" si="35"/>
        <v>30</v>
      </c>
      <c r="F33" s="855">
        <f t="shared" si="35"/>
        <v>25</v>
      </c>
      <c r="G33" s="857">
        <f t="shared" si="35"/>
        <v>20</v>
      </c>
      <c r="H33" s="690">
        <f t="shared" si="35"/>
        <v>16.25</v>
      </c>
      <c r="I33" s="689">
        <f t="shared" si="35"/>
        <v>16.25</v>
      </c>
      <c r="J33" s="691">
        <f t="shared" si="35"/>
        <v>16.25</v>
      </c>
      <c r="K33" s="689">
        <f t="shared" si="35"/>
        <v>16.25</v>
      </c>
      <c r="L33" s="689">
        <f t="shared" si="35"/>
        <v>16.25</v>
      </c>
      <c r="M33" s="692">
        <f t="shared" si="35"/>
        <v>16.25</v>
      </c>
      <c r="N33" s="724" t="s">
        <v>129</v>
      </c>
      <c r="O33" s="85"/>
      <c r="P33" s="686">
        <v>5</v>
      </c>
      <c r="Q33" s="712" t="s">
        <v>1165</v>
      </c>
      <c r="R33" s="705">
        <f>R12+$Q$28*$P$33</f>
        <v>35</v>
      </c>
      <c r="S33" s="691">
        <f t="shared" ref="S33:AA33" si="36">S12+$Q$28*$P$33</f>
        <v>30</v>
      </c>
      <c r="T33" s="855">
        <f t="shared" si="36"/>
        <v>24.5</v>
      </c>
      <c r="U33" s="857">
        <f t="shared" si="36"/>
        <v>19.5</v>
      </c>
      <c r="V33" s="690">
        <f t="shared" si="36"/>
        <v>16.25</v>
      </c>
      <c r="W33" s="689">
        <f t="shared" si="36"/>
        <v>16.25</v>
      </c>
      <c r="X33" s="691">
        <f t="shared" si="36"/>
        <v>16.25</v>
      </c>
      <c r="Y33" s="689">
        <f t="shared" si="36"/>
        <v>16.25</v>
      </c>
      <c r="Z33" s="689">
        <f t="shared" si="36"/>
        <v>16.25</v>
      </c>
      <c r="AA33" s="692">
        <f t="shared" si="36"/>
        <v>16.25</v>
      </c>
      <c r="AB33" s="724" t="s">
        <v>129</v>
      </c>
      <c r="AD33" s="686">
        <v>5</v>
      </c>
      <c r="AE33" s="662" t="s">
        <v>1165</v>
      </c>
      <c r="AF33" s="735">
        <v>7</v>
      </c>
      <c r="AG33" s="736">
        <f t="shared" ref="AG33:AP33" si="37">AG12+$AF$33</f>
        <v>35</v>
      </c>
      <c r="AH33" s="714">
        <f t="shared" si="37"/>
        <v>28.000000000000004</v>
      </c>
      <c r="AI33" s="689">
        <f t="shared" si="37"/>
        <v>22.400000000000002</v>
      </c>
      <c r="AJ33" s="689">
        <f t="shared" si="37"/>
        <v>19.600000000000001</v>
      </c>
      <c r="AK33" s="737">
        <f t="shared" si="37"/>
        <v>15.4</v>
      </c>
      <c r="AL33" s="738">
        <f t="shared" si="37"/>
        <v>15.4</v>
      </c>
      <c r="AM33" s="739">
        <f t="shared" si="37"/>
        <v>15.4</v>
      </c>
      <c r="AN33" s="689">
        <f t="shared" si="37"/>
        <v>14</v>
      </c>
      <c r="AO33" s="740">
        <f t="shared" si="37"/>
        <v>12.600000000000001</v>
      </c>
      <c r="AP33" s="741">
        <f t="shared" si="37"/>
        <v>12.600000000000001</v>
      </c>
      <c r="AQ33" s="85"/>
      <c r="AR33" s="85"/>
    </row>
    <row r="34" spans="1:44" x14ac:dyDescent="0.25">
      <c r="A34" s="85"/>
      <c r="B34" s="717"/>
      <c r="C34" s="718" t="s">
        <v>1175</v>
      </c>
      <c r="D34" s="719"/>
      <c r="E34" s="719"/>
      <c r="F34" s="719"/>
      <c r="G34" s="719"/>
      <c r="H34" s="719"/>
      <c r="I34" s="719"/>
      <c r="J34" s="719"/>
      <c r="K34" s="719"/>
      <c r="L34" s="719"/>
      <c r="M34" s="720"/>
      <c r="N34" s="717"/>
      <c r="O34" s="717"/>
      <c r="P34" s="717"/>
      <c r="Q34" s="718" t="s">
        <v>1175</v>
      </c>
      <c r="R34" s="719"/>
      <c r="S34" s="719"/>
      <c r="T34" s="719"/>
      <c r="U34" s="719"/>
      <c r="V34" s="719"/>
      <c r="W34" s="719"/>
      <c r="X34" s="719"/>
      <c r="Y34" s="719"/>
      <c r="Z34" s="719"/>
      <c r="AA34" s="720"/>
      <c r="AB34" s="648"/>
      <c r="AD34" s="717"/>
      <c r="AE34" s="718" t="s">
        <v>1176</v>
      </c>
      <c r="AF34" s="718"/>
      <c r="AG34" s="719"/>
      <c r="AH34" s="719"/>
      <c r="AI34" s="719"/>
      <c r="AJ34" s="719"/>
      <c r="AK34" s="719"/>
      <c r="AL34" s="719"/>
      <c r="AM34" s="719"/>
      <c r="AN34" s="719"/>
      <c r="AO34" s="719"/>
      <c r="AP34" s="720"/>
      <c r="AQ34" s="717"/>
      <c r="AR34" s="717"/>
    </row>
    <row r="35" spans="1:44" x14ac:dyDescent="0.25">
      <c r="A35" s="85"/>
      <c r="B35" s="717"/>
      <c r="C35" s="718" t="s">
        <v>1177</v>
      </c>
      <c r="D35" s="717"/>
      <c r="E35" s="717"/>
      <c r="F35" s="717"/>
      <c r="G35" s="717"/>
      <c r="H35" s="717"/>
      <c r="I35" s="717"/>
      <c r="J35" s="717"/>
      <c r="K35" s="717"/>
      <c r="L35" s="717"/>
      <c r="M35" s="717"/>
      <c r="N35" s="717"/>
      <c r="O35" s="717"/>
      <c r="P35" s="717"/>
      <c r="Q35" s="718" t="s">
        <v>1177</v>
      </c>
      <c r="R35" s="717"/>
      <c r="S35" s="742"/>
      <c r="T35" s="742"/>
      <c r="U35" s="742"/>
      <c r="V35" s="742"/>
      <c r="W35" s="742"/>
      <c r="X35" s="742"/>
      <c r="Y35" s="742"/>
      <c r="Z35" s="742"/>
      <c r="AA35" s="742"/>
      <c r="AB35" s="648"/>
      <c r="AD35" s="717"/>
      <c r="AE35" s="718" t="s">
        <v>1177</v>
      </c>
      <c r="AF35" s="718"/>
      <c r="AG35" s="717"/>
      <c r="AH35" s="742"/>
      <c r="AI35" s="742"/>
      <c r="AJ35" s="742"/>
      <c r="AK35" s="742"/>
      <c r="AL35" s="742"/>
      <c r="AM35" s="742"/>
      <c r="AN35" s="742"/>
      <c r="AO35" s="742"/>
      <c r="AP35" s="742"/>
      <c r="AQ35" s="717"/>
      <c r="AR35" s="717"/>
    </row>
    <row r="36" spans="1:44" ht="15.75" thickBot="1" x14ac:dyDescent="0.3">
      <c r="A36" s="85"/>
      <c r="B36" s="85"/>
      <c r="C36" s="699"/>
      <c r="D36" s="85"/>
      <c r="E36" s="85"/>
      <c r="F36" s="85"/>
      <c r="G36" s="85"/>
      <c r="H36" s="85"/>
      <c r="I36" s="85"/>
      <c r="J36" s="85"/>
      <c r="K36" s="85"/>
      <c r="L36" s="85"/>
      <c r="M36" s="85"/>
      <c r="N36" s="85"/>
      <c r="O36" s="85"/>
      <c r="P36" s="85"/>
      <c r="Q36" s="699"/>
      <c r="R36" s="85"/>
      <c r="S36" s="648"/>
      <c r="T36" s="648"/>
      <c r="U36" s="648"/>
      <c r="V36" s="648"/>
      <c r="W36" s="648"/>
      <c r="X36" s="648"/>
      <c r="Y36" s="648"/>
      <c r="Z36" s="648"/>
      <c r="AA36" s="648"/>
      <c r="AB36" s="648"/>
      <c r="AD36" s="85"/>
      <c r="AE36" s="699"/>
      <c r="AF36" s="699"/>
      <c r="AG36" s="85"/>
      <c r="AH36" s="648"/>
      <c r="AI36" s="648"/>
      <c r="AJ36" s="648"/>
      <c r="AK36" s="648"/>
      <c r="AL36" s="648"/>
      <c r="AM36" s="648"/>
      <c r="AN36" s="648"/>
      <c r="AO36" s="648"/>
      <c r="AP36" s="648"/>
      <c r="AQ36" s="85"/>
      <c r="AR36" s="85"/>
    </row>
    <row r="37" spans="1:44" x14ac:dyDescent="0.25">
      <c r="A37" s="85"/>
      <c r="B37" s="701" t="s">
        <v>1178</v>
      </c>
      <c r="C37" s="650"/>
      <c r="D37" s="651" t="s">
        <v>1148</v>
      </c>
      <c r="E37" s="651" t="s">
        <v>1149</v>
      </c>
      <c r="F37" s="651" t="s">
        <v>1150</v>
      </c>
      <c r="G37" s="651" t="s">
        <v>1151</v>
      </c>
      <c r="H37" s="651" t="s">
        <v>1152</v>
      </c>
      <c r="I37" s="651" t="s">
        <v>1153</v>
      </c>
      <c r="J37" s="651" t="s">
        <v>1154</v>
      </c>
      <c r="K37" s="651" t="s">
        <v>1155</v>
      </c>
      <c r="L37" s="651" t="s">
        <v>1156</v>
      </c>
      <c r="M37" s="652" t="s">
        <v>1157</v>
      </c>
      <c r="N37" s="85"/>
      <c r="O37" s="85"/>
      <c r="P37" s="701" t="s">
        <v>1178</v>
      </c>
      <c r="Q37" s="650"/>
      <c r="R37" s="651" t="s">
        <v>1148</v>
      </c>
      <c r="S37" s="651" t="s">
        <v>1149</v>
      </c>
      <c r="T37" s="651" t="s">
        <v>1150</v>
      </c>
      <c r="U37" s="651" t="s">
        <v>1151</v>
      </c>
      <c r="V37" s="651" t="s">
        <v>1152</v>
      </c>
      <c r="W37" s="651" t="s">
        <v>1153</v>
      </c>
      <c r="X37" s="651" t="s">
        <v>1154</v>
      </c>
      <c r="Y37" s="651" t="s">
        <v>1155</v>
      </c>
      <c r="Z37" s="651" t="s">
        <v>1156</v>
      </c>
      <c r="AA37" s="652" t="s">
        <v>1157</v>
      </c>
      <c r="AB37" s="648"/>
      <c r="AD37" s="701" t="s">
        <v>1179</v>
      </c>
      <c r="AE37" s="650"/>
      <c r="AF37" s="650"/>
      <c r="AG37" s="651" t="s">
        <v>1148</v>
      </c>
      <c r="AH37" s="651" t="s">
        <v>1149</v>
      </c>
      <c r="AI37" s="651" t="s">
        <v>1150</v>
      </c>
      <c r="AJ37" s="651" t="s">
        <v>1151</v>
      </c>
      <c r="AK37" s="651" t="s">
        <v>1152</v>
      </c>
      <c r="AL37" s="651" t="s">
        <v>1153</v>
      </c>
      <c r="AM37" s="651" t="s">
        <v>1154</v>
      </c>
      <c r="AN37" s="651" t="s">
        <v>1155</v>
      </c>
      <c r="AO37" s="651" t="s">
        <v>1156</v>
      </c>
      <c r="AP37" s="652" t="s">
        <v>1157</v>
      </c>
      <c r="AQ37" s="85"/>
      <c r="AR37" s="85"/>
    </row>
    <row r="38" spans="1:44" ht="16.5" thickBot="1" x14ac:dyDescent="0.3">
      <c r="A38" s="85"/>
      <c r="B38" s="743"/>
      <c r="C38" s="744">
        <v>25</v>
      </c>
      <c r="D38" s="705">
        <f t="shared" ref="D38:D43" si="38">D7</f>
        <v>100</v>
      </c>
      <c r="E38" s="705">
        <f>IF(E7+$C$38&gt;100,100,E7+$C$38)</f>
        <v>100</v>
      </c>
      <c r="F38" s="705">
        <f>IF(F7+$C$38&gt;100,100,F7+$C$38)</f>
        <v>85</v>
      </c>
      <c r="G38" s="705">
        <f t="shared" ref="G38:M38" si="39">IF(G7+$C$38&gt;100,100,G7+$C$38)</f>
        <v>65</v>
      </c>
      <c r="H38" s="705">
        <f t="shared" si="39"/>
        <v>50</v>
      </c>
      <c r="I38" s="705">
        <f t="shared" si="39"/>
        <v>50</v>
      </c>
      <c r="J38" s="705">
        <f t="shared" si="39"/>
        <v>50</v>
      </c>
      <c r="K38" s="705">
        <f t="shared" si="39"/>
        <v>50</v>
      </c>
      <c r="L38" s="705">
        <f t="shared" si="39"/>
        <v>50</v>
      </c>
      <c r="M38" s="706">
        <f t="shared" si="39"/>
        <v>50</v>
      </c>
      <c r="N38" s="85"/>
      <c r="O38" s="85"/>
      <c r="P38" s="743"/>
      <c r="Q38" s="868">
        <v>20</v>
      </c>
      <c r="R38" s="705">
        <f t="shared" ref="R38:R43" si="40">R7</f>
        <v>100</v>
      </c>
      <c r="S38" s="705">
        <f t="shared" ref="S38:AA38" si="41">IF(S7+$Q$38&gt;100,100,S7+$Q$38)</f>
        <v>100</v>
      </c>
      <c r="T38" s="705">
        <f t="shared" si="41"/>
        <v>78</v>
      </c>
      <c r="U38" s="705">
        <f t="shared" si="41"/>
        <v>58</v>
      </c>
      <c r="V38" s="705">
        <f t="shared" si="41"/>
        <v>45</v>
      </c>
      <c r="W38" s="705">
        <f t="shared" si="41"/>
        <v>45</v>
      </c>
      <c r="X38" s="705">
        <f t="shared" si="41"/>
        <v>45</v>
      </c>
      <c r="Y38" s="705">
        <f t="shared" si="41"/>
        <v>45</v>
      </c>
      <c r="Z38" s="705">
        <f t="shared" si="41"/>
        <v>45</v>
      </c>
      <c r="AA38" s="706">
        <f t="shared" si="41"/>
        <v>45</v>
      </c>
      <c r="AB38" s="648"/>
      <c r="AD38" s="743"/>
      <c r="AE38" s="662"/>
      <c r="AF38" s="744">
        <v>25</v>
      </c>
      <c r="AG38" s="705">
        <f t="shared" ref="AG38:AG43" si="42">AG7</f>
        <v>100</v>
      </c>
      <c r="AH38" s="705">
        <f t="shared" ref="AH38:AP38" si="43">IF(AH7+$AF$38&gt;100,100,AH7+$AF$38)</f>
        <v>100</v>
      </c>
      <c r="AI38" s="705">
        <f t="shared" si="43"/>
        <v>80</v>
      </c>
      <c r="AJ38" s="705">
        <f t="shared" si="43"/>
        <v>70</v>
      </c>
      <c r="AK38" s="705">
        <f t="shared" si="43"/>
        <v>55</v>
      </c>
      <c r="AL38" s="705">
        <f t="shared" si="43"/>
        <v>55</v>
      </c>
      <c r="AM38" s="705">
        <f t="shared" si="43"/>
        <v>55</v>
      </c>
      <c r="AN38" s="705">
        <f t="shared" si="43"/>
        <v>50</v>
      </c>
      <c r="AO38" s="705">
        <f t="shared" si="43"/>
        <v>45</v>
      </c>
      <c r="AP38" s="706">
        <f t="shared" si="43"/>
        <v>45</v>
      </c>
      <c r="AQ38" s="85"/>
      <c r="AR38" s="85"/>
    </row>
    <row r="39" spans="1:44" x14ac:dyDescent="0.25">
      <c r="A39" s="85"/>
      <c r="B39" s="703">
        <v>1</v>
      </c>
      <c r="C39" s="707" t="s">
        <v>1161</v>
      </c>
      <c r="D39" s="708">
        <f t="shared" si="38"/>
        <v>5</v>
      </c>
      <c r="E39" s="709">
        <f>$D$8/$D$7*E38</f>
        <v>5</v>
      </c>
      <c r="F39" s="666">
        <f t="shared" ref="F39:M39" si="44">$D$39/$D$38*F38</f>
        <v>4.25</v>
      </c>
      <c r="G39" s="666">
        <f t="shared" si="44"/>
        <v>3.25</v>
      </c>
      <c r="H39" s="667">
        <f t="shared" si="44"/>
        <v>2.5</v>
      </c>
      <c r="I39" s="666">
        <f t="shared" si="44"/>
        <v>2.5</v>
      </c>
      <c r="J39" s="668">
        <f t="shared" si="44"/>
        <v>2.5</v>
      </c>
      <c r="K39" s="666">
        <f t="shared" si="44"/>
        <v>2.5</v>
      </c>
      <c r="L39" s="666">
        <f t="shared" si="44"/>
        <v>2.5</v>
      </c>
      <c r="M39" s="669">
        <f t="shared" si="44"/>
        <v>2.5</v>
      </c>
      <c r="N39" s="724" t="s">
        <v>1180</v>
      </c>
      <c r="O39" s="85"/>
      <c r="P39" s="703">
        <v>1</v>
      </c>
      <c r="Q39" s="707" t="s">
        <v>1161</v>
      </c>
      <c r="R39" s="835">
        <f t="shared" si="40"/>
        <v>6</v>
      </c>
      <c r="S39" s="836">
        <f>$R$8/$R$7*S38</f>
        <v>6</v>
      </c>
      <c r="T39" s="837">
        <f t="shared" ref="T39:AA39" si="45">$R$39/$R$38*T38</f>
        <v>4.68</v>
      </c>
      <c r="U39" s="844">
        <f t="shared" si="45"/>
        <v>3.48</v>
      </c>
      <c r="V39" s="749">
        <f t="shared" si="45"/>
        <v>2.6999999999999997</v>
      </c>
      <c r="W39" s="746">
        <f t="shared" si="45"/>
        <v>2.6999999999999997</v>
      </c>
      <c r="X39" s="750">
        <f t="shared" si="45"/>
        <v>2.6999999999999997</v>
      </c>
      <c r="Y39" s="746">
        <f t="shared" si="45"/>
        <v>2.6999999999999997</v>
      </c>
      <c r="Z39" s="746">
        <f t="shared" si="45"/>
        <v>2.6999999999999997</v>
      </c>
      <c r="AA39" s="751">
        <f t="shared" si="45"/>
        <v>2.6999999999999997</v>
      </c>
      <c r="AB39" s="724" t="s">
        <v>111</v>
      </c>
      <c r="AD39" s="703">
        <v>1</v>
      </c>
      <c r="AE39" s="85" t="s">
        <v>1161</v>
      </c>
      <c r="AF39" s="745">
        <f>AH39-AH8</f>
        <v>3</v>
      </c>
      <c r="AG39" s="708">
        <f t="shared" si="42"/>
        <v>12</v>
      </c>
      <c r="AH39" s="709">
        <f>$AG$8/$AG$7*AH38</f>
        <v>12</v>
      </c>
      <c r="AI39" s="673">
        <f t="shared" ref="AI39:AP39" si="46">$AG$39/$AG$38*AI38</f>
        <v>9.6</v>
      </c>
      <c r="AJ39" s="673">
        <f t="shared" si="46"/>
        <v>8.4</v>
      </c>
      <c r="AK39" s="727">
        <f t="shared" si="46"/>
        <v>6.6</v>
      </c>
      <c r="AL39" s="728">
        <f t="shared" si="46"/>
        <v>6.6</v>
      </c>
      <c r="AM39" s="729">
        <f t="shared" si="46"/>
        <v>6.6</v>
      </c>
      <c r="AN39" s="746">
        <f t="shared" si="46"/>
        <v>6</v>
      </c>
      <c r="AO39" s="747">
        <f t="shared" si="46"/>
        <v>5.3999999999999995</v>
      </c>
      <c r="AP39" s="748">
        <f t="shared" si="46"/>
        <v>5.3999999999999995</v>
      </c>
      <c r="AQ39" s="85"/>
      <c r="AR39" s="85"/>
    </row>
    <row r="40" spans="1:44" x14ac:dyDescent="0.25">
      <c r="A40" s="85"/>
      <c r="B40" s="703">
        <v>2</v>
      </c>
      <c r="C40" s="707" t="s">
        <v>1162</v>
      </c>
      <c r="D40" s="708">
        <f t="shared" si="38"/>
        <v>10</v>
      </c>
      <c r="E40" s="709">
        <f>$D$9/$D$7*E38</f>
        <v>10</v>
      </c>
      <c r="F40" s="666">
        <f t="shared" ref="F40:M40" si="47">$D$40/$D$38*F38</f>
        <v>8.5</v>
      </c>
      <c r="G40" s="666">
        <f t="shared" si="47"/>
        <v>6.5</v>
      </c>
      <c r="H40" s="667">
        <f t="shared" si="47"/>
        <v>5</v>
      </c>
      <c r="I40" s="666">
        <f t="shared" si="47"/>
        <v>5</v>
      </c>
      <c r="J40" s="668">
        <f t="shared" si="47"/>
        <v>5</v>
      </c>
      <c r="K40" s="666">
        <f t="shared" si="47"/>
        <v>5</v>
      </c>
      <c r="L40" s="666">
        <f t="shared" si="47"/>
        <v>5</v>
      </c>
      <c r="M40" s="669">
        <f t="shared" si="47"/>
        <v>5</v>
      </c>
      <c r="N40" s="724" t="s">
        <v>1181</v>
      </c>
      <c r="O40" s="85"/>
      <c r="P40" s="703">
        <v>2</v>
      </c>
      <c r="Q40" s="707" t="s">
        <v>1162</v>
      </c>
      <c r="R40" s="708">
        <f t="shared" si="40"/>
        <v>10</v>
      </c>
      <c r="S40" s="709">
        <f>$R$9/$R$7*S38</f>
        <v>10</v>
      </c>
      <c r="T40" s="838">
        <f t="shared" ref="T40:AA40" si="48">$R$40/$R$38*T38</f>
        <v>7.8000000000000007</v>
      </c>
      <c r="U40" s="842">
        <f t="shared" si="48"/>
        <v>5.8000000000000007</v>
      </c>
      <c r="V40" s="749">
        <f t="shared" si="48"/>
        <v>4.5</v>
      </c>
      <c r="W40" s="746">
        <f t="shared" si="48"/>
        <v>4.5</v>
      </c>
      <c r="X40" s="750">
        <f t="shared" si="48"/>
        <v>4.5</v>
      </c>
      <c r="Y40" s="746">
        <f t="shared" si="48"/>
        <v>4.5</v>
      </c>
      <c r="Z40" s="746">
        <f t="shared" si="48"/>
        <v>4.5</v>
      </c>
      <c r="AA40" s="751">
        <f t="shared" si="48"/>
        <v>4.5</v>
      </c>
      <c r="AB40" s="724" t="s">
        <v>114</v>
      </c>
      <c r="AD40" s="703">
        <v>2</v>
      </c>
      <c r="AE40" s="85" t="s">
        <v>1162</v>
      </c>
      <c r="AF40" s="745">
        <f>AH40-AH9</f>
        <v>4</v>
      </c>
      <c r="AG40" s="708">
        <f t="shared" si="42"/>
        <v>16</v>
      </c>
      <c r="AH40" s="709">
        <f>$AG$9/$AG$7*AH38</f>
        <v>16</v>
      </c>
      <c r="AI40" s="752">
        <f t="shared" ref="AI40:AP40" si="49">$AG$40/$AG$38*AI38</f>
        <v>12.8</v>
      </c>
      <c r="AJ40" s="752">
        <f t="shared" si="49"/>
        <v>11.200000000000001</v>
      </c>
      <c r="AK40" s="727">
        <f t="shared" si="49"/>
        <v>8.8000000000000007</v>
      </c>
      <c r="AL40" s="728">
        <f t="shared" si="49"/>
        <v>8.8000000000000007</v>
      </c>
      <c r="AM40" s="729">
        <f t="shared" si="49"/>
        <v>8.8000000000000007</v>
      </c>
      <c r="AN40" s="752">
        <f t="shared" si="49"/>
        <v>8</v>
      </c>
      <c r="AO40" s="747">
        <f t="shared" si="49"/>
        <v>7.2</v>
      </c>
      <c r="AP40" s="748">
        <f t="shared" si="49"/>
        <v>7.2</v>
      </c>
      <c r="AQ40" s="85"/>
      <c r="AR40" s="85"/>
    </row>
    <row r="41" spans="1:44" x14ac:dyDescent="0.25">
      <c r="A41" s="85"/>
      <c r="B41" s="703">
        <v>3</v>
      </c>
      <c r="C41" s="707" t="s">
        <v>1163</v>
      </c>
      <c r="D41" s="708">
        <f t="shared" si="38"/>
        <v>15</v>
      </c>
      <c r="E41" s="709">
        <f>$D$10/$D$7*E38</f>
        <v>15</v>
      </c>
      <c r="F41" s="666">
        <f t="shared" ref="F41:M41" si="50">$D$41/$D$38*F38</f>
        <v>12.75</v>
      </c>
      <c r="G41" s="666">
        <f t="shared" si="50"/>
        <v>9.75</v>
      </c>
      <c r="H41" s="667">
        <f t="shared" si="50"/>
        <v>7.5</v>
      </c>
      <c r="I41" s="666">
        <f t="shared" si="50"/>
        <v>7.5</v>
      </c>
      <c r="J41" s="668">
        <f t="shared" si="50"/>
        <v>7.5</v>
      </c>
      <c r="K41" s="666">
        <f t="shared" si="50"/>
        <v>7.5</v>
      </c>
      <c r="L41" s="666">
        <f t="shared" si="50"/>
        <v>7.5</v>
      </c>
      <c r="M41" s="669">
        <f t="shared" si="50"/>
        <v>7.5</v>
      </c>
      <c r="N41" s="724" t="s">
        <v>1182</v>
      </c>
      <c r="O41" s="85"/>
      <c r="P41" s="703">
        <v>3</v>
      </c>
      <c r="Q41" s="707" t="s">
        <v>1163</v>
      </c>
      <c r="R41" s="708">
        <f t="shared" si="40"/>
        <v>15</v>
      </c>
      <c r="S41" s="709">
        <f>$R$10/$R$7*S38</f>
        <v>15</v>
      </c>
      <c r="T41" s="838">
        <f t="shared" ref="T41:AA41" si="51">$R$41/$R$38*T38</f>
        <v>11.7</v>
      </c>
      <c r="U41" s="842">
        <f t="shared" si="51"/>
        <v>8.6999999999999993</v>
      </c>
      <c r="V41" s="753">
        <f t="shared" si="51"/>
        <v>6.75</v>
      </c>
      <c r="W41" s="678">
        <f t="shared" si="51"/>
        <v>6.75</v>
      </c>
      <c r="X41" s="754">
        <f t="shared" si="51"/>
        <v>6.75</v>
      </c>
      <c r="Y41" s="678">
        <f t="shared" si="51"/>
        <v>6.75</v>
      </c>
      <c r="Z41" s="678">
        <f t="shared" si="51"/>
        <v>6.75</v>
      </c>
      <c r="AA41" s="755">
        <f t="shared" si="51"/>
        <v>6.75</v>
      </c>
      <c r="AB41" s="724" t="s">
        <v>1183</v>
      </c>
      <c r="AD41" s="703">
        <v>3</v>
      </c>
      <c r="AE41" s="85" t="s">
        <v>1163</v>
      </c>
      <c r="AF41" s="745">
        <f>AH41-AH10</f>
        <v>5</v>
      </c>
      <c r="AG41" s="708">
        <f t="shared" si="42"/>
        <v>20</v>
      </c>
      <c r="AH41" s="709">
        <f>$AG$10/$AG$7*AH38</f>
        <v>20</v>
      </c>
      <c r="AI41" s="746">
        <f t="shared" ref="AI41:AP41" si="52">$AG$41/$AG$38*AI38</f>
        <v>16</v>
      </c>
      <c r="AJ41" s="746">
        <f t="shared" si="52"/>
        <v>14</v>
      </c>
      <c r="AK41" s="727">
        <f t="shared" si="52"/>
        <v>11</v>
      </c>
      <c r="AL41" s="728">
        <f t="shared" si="52"/>
        <v>11</v>
      </c>
      <c r="AM41" s="729">
        <f t="shared" si="52"/>
        <v>11</v>
      </c>
      <c r="AN41" s="673">
        <f t="shared" si="52"/>
        <v>10</v>
      </c>
      <c r="AO41" s="747">
        <f t="shared" si="52"/>
        <v>9</v>
      </c>
      <c r="AP41" s="748">
        <f t="shared" si="52"/>
        <v>9</v>
      </c>
      <c r="AQ41" s="85"/>
      <c r="AR41" s="85"/>
    </row>
    <row r="42" spans="1:44" x14ac:dyDescent="0.25">
      <c r="A42" s="85"/>
      <c r="B42" s="703">
        <v>4</v>
      </c>
      <c r="C42" s="707" t="s">
        <v>1164</v>
      </c>
      <c r="D42" s="708">
        <f t="shared" si="38"/>
        <v>20</v>
      </c>
      <c r="E42" s="709">
        <f>$D$11/$D$7*E38</f>
        <v>20</v>
      </c>
      <c r="F42" s="666">
        <f t="shared" ref="F42:M42" si="53">$D$42/$D$38*F38</f>
        <v>17</v>
      </c>
      <c r="G42" s="666">
        <f t="shared" si="53"/>
        <v>13</v>
      </c>
      <c r="H42" s="667">
        <f t="shared" si="53"/>
        <v>10</v>
      </c>
      <c r="I42" s="666">
        <f t="shared" si="53"/>
        <v>10</v>
      </c>
      <c r="J42" s="668">
        <f t="shared" si="53"/>
        <v>10</v>
      </c>
      <c r="K42" s="666">
        <f t="shared" si="53"/>
        <v>10</v>
      </c>
      <c r="L42" s="666">
        <f t="shared" si="53"/>
        <v>10</v>
      </c>
      <c r="M42" s="669">
        <f t="shared" si="53"/>
        <v>10</v>
      </c>
      <c r="N42" s="724" t="s">
        <v>1184</v>
      </c>
      <c r="O42" s="85"/>
      <c r="P42" s="703">
        <v>4</v>
      </c>
      <c r="Q42" s="707" t="s">
        <v>1164</v>
      </c>
      <c r="R42" s="708">
        <f t="shared" si="40"/>
        <v>20</v>
      </c>
      <c r="S42" s="709">
        <f>$R$11/$R$7*S38</f>
        <v>20</v>
      </c>
      <c r="T42" s="838">
        <f t="shared" ref="T42:AA42" si="54">$R$42/$R$38*T38</f>
        <v>15.600000000000001</v>
      </c>
      <c r="U42" s="842">
        <f t="shared" si="54"/>
        <v>11.600000000000001</v>
      </c>
      <c r="V42" s="753">
        <f t="shared" si="54"/>
        <v>9</v>
      </c>
      <c r="W42" s="678">
        <f t="shared" si="54"/>
        <v>9</v>
      </c>
      <c r="X42" s="754">
        <f t="shared" si="54"/>
        <v>9</v>
      </c>
      <c r="Y42" s="678">
        <f t="shared" si="54"/>
        <v>9</v>
      </c>
      <c r="Z42" s="678">
        <f t="shared" si="54"/>
        <v>9</v>
      </c>
      <c r="AA42" s="755">
        <f t="shared" si="54"/>
        <v>9</v>
      </c>
      <c r="AB42" s="724" t="s">
        <v>1172</v>
      </c>
      <c r="AD42" s="703">
        <v>4</v>
      </c>
      <c r="AE42" s="85" t="s">
        <v>1164</v>
      </c>
      <c r="AF42" s="745">
        <f>AH42-AH11</f>
        <v>6</v>
      </c>
      <c r="AG42" s="708">
        <f t="shared" si="42"/>
        <v>24</v>
      </c>
      <c r="AH42" s="709">
        <f>$AG$11/$AG$7*AH38</f>
        <v>24</v>
      </c>
      <c r="AI42" s="746">
        <f t="shared" ref="AI42:AP42" si="55">$AG$42/$AG$38*AI38</f>
        <v>19.2</v>
      </c>
      <c r="AJ42" s="746">
        <f t="shared" si="55"/>
        <v>16.8</v>
      </c>
      <c r="AK42" s="727">
        <f t="shared" si="55"/>
        <v>13.2</v>
      </c>
      <c r="AL42" s="728">
        <f t="shared" si="55"/>
        <v>13.2</v>
      </c>
      <c r="AM42" s="729">
        <f t="shared" si="55"/>
        <v>13.2</v>
      </c>
      <c r="AN42" s="673">
        <f t="shared" si="55"/>
        <v>12</v>
      </c>
      <c r="AO42" s="747">
        <f t="shared" si="55"/>
        <v>10.799999999999999</v>
      </c>
      <c r="AP42" s="748">
        <f t="shared" si="55"/>
        <v>10.799999999999999</v>
      </c>
      <c r="AQ42" s="85"/>
      <c r="AR42" s="85"/>
    </row>
    <row r="43" spans="1:44" ht="15.75" thickBot="1" x14ac:dyDescent="0.3">
      <c r="A43" s="85"/>
      <c r="B43" s="743">
        <v>5</v>
      </c>
      <c r="C43" s="712" t="s">
        <v>1165</v>
      </c>
      <c r="D43" s="713">
        <f t="shared" si="38"/>
        <v>25</v>
      </c>
      <c r="E43" s="714">
        <f>$D$12/$D$7*E38</f>
        <v>25</v>
      </c>
      <c r="F43" s="689">
        <f t="shared" ref="F43:M43" si="56">$D$43/$D$38*F38</f>
        <v>21.25</v>
      </c>
      <c r="G43" s="689">
        <f t="shared" si="56"/>
        <v>16.25</v>
      </c>
      <c r="H43" s="690">
        <f t="shared" si="56"/>
        <v>12.5</v>
      </c>
      <c r="I43" s="689">
        <f t="shared" si="56"/>
        <v>12.5</v>
      </c>
      <c r="J43" s="691">
        <f t="shared" si="56"/>
        <v>12.5</v>
      </c>
      <c r="K43" s="689">
        <f t="shared" si="56"/>
        <v>12.5</v>
      </c>
      <c r="L43" s="689">
        <f t="shared" si="56"/>
        <v>12.5</v>
      </c>
      <c r="M43" s="692">
        <f t="shared" si="56"/>
        <v>12.5</v>
      </c>
      <c r="N43" s="724" t="s">
        <v>1185</v>
      </c>
      <c r="O43" s="85"/>
      <c r="P43" s="743">
        <v>5</v>
      </c>
      <c r="Q43" s="712" t="s">
        <v>1165</v>
      </c>
      <c r="R43" s="713">
        <f t="shared" si="40"/>
        <v>25</v>
      </c>
      <c r="S43" s="714">
        <f>$R$12/$R$7*S38</f>
        <v>25</v>
      </c>
      <c r="T43" s="839">
        <f t="shared" ref="T43:AA43" si="57">$R$43/$R$38*T38</f>
        <v>19.5</v>
      </c>
      <c r="U43" s="843">
        <f t="shared" si="57"/>
        <v>14.5</v>
      </c>
      <c r="V43" s="761">
        <f t="shared" si="57"/>
        <v>11.25</v>
      </c>
      <c r="W43" s="762">
        <f t="shared" si="57"/>
        <v>11.25</v>
      </c>
      <c r="X43" s="763">
        <f t="shared" si="57"/>
        <v>11.25</v>
      </c>
      <c r="Y43" s="762">
        <f t="shared" si="57"/>
        <v>11.25</v>
      </c>
      <c r="Z43" s="762">
        <f t="shared" si="57"/>
        <v>11.25</v>
      </c>
      <c r="AA43" s="764">
        <f t="shared" si="57"/>
        <v>11.25</v>
      </c>
      <c r="AB43" s="724" t="s">
        <v>1186</v>
      </c>
      <c r="AD43" s="743">
        <v>5</v>
      </c>
      <c r="AE43" s="662" t="s">
        <v>1165</v>
      </c>
      <c r="AF43" s="756">
        <f>AH43-AH12</f>
        <v>7</v>
      </c>
      <c r="AG43" s="713">
        <f t="shared" si="42"/>
        <v>28</v>
      </c>
      <c r="AH43" s="714">
        <f>$AG$12/$AG$7*AH38</f>
        <v>28.000000000000004</v>
      </c>
      <c r="AI43" s="757">
        <f t="shared" ref="AI43:AP43" si="58">$AG$43/$AG$38*AI38</f>
        <v>22.400000000000002</v>
      </c>
      <c r="AJ43" s="757">
        <f t="shared" si="58"/>
        <v>19.600000000000001</v>
      </c>
      <c r="AK43" s="737">
        <f t="shared" si="58"/>
        <v>15.400000000000002</v>
      </c>
      <c r="AL43" s="738">
        <f t="shared" si="58"/>
        <v>15.400000000000002</v>
      </c>
      <c r="AM43" s="739">
        <f t="shared" si="58"/>
        <v>15.400000000000002</v>
      </c>
      <c r="AN43" s="758">
        <f t="shared" si="58"/>
        <v>14.000000000000002</v>
      </c>
      <c r="AO43" s="759">
        <f t="shared" si="58"/>
        <v>12.600000000000001</v>
      </c>
      <c r="AP43" s="760">
        <f t="shared" si="58"/>
        <v>12.600000000000001</v>
      </c>
      <c r="AQ43" s="85"/>
      <c r="AR43" s="85"/>
    </row>
    <row r="44" spans="1:44" x14ac:dyDescent="0.25">
      <c r="A44" s="85"/>
      <c r="B44" s="717"/>
      <c r="C44" s="718" t="s">
        <v>1187</v>
      </c>
      <c r="D44" s="717"/>
      <c r="E44" s="717"/>
      <c r="F44" s="717"/>
      <c r="G44" s="717"/>
      <c r="H44" s="717"/>
      <c r="I44" s="717"/>
      <c r="J44" s="717"/>
      <c r="K44" s="717"/>
      <c r="L44" s="717"/>
      <c r="M44" s="720"/>
      <c r="N44" s="721"/>
      <c r="O44" s="717"/>
      <c r="P44" s="717"/>
      <c r="Q44" s="718" t="s">
        <v>1189</v>
      </c>
      <c r="R44" s="717"/>
      <c r="S44" s="765"/>
      <c r="T44" s="765"/>
      <c r="U44" s="742"/>
      <c r="V44" s="742"/>
      <c r="W44" s="742"/>
      <c r="X44" s="742"/>
      <c r="Y44" s="742"/>
      <c r="Z44" s="742"/>
      <c r="AA44" s="720"/>
      <c r="AB44" s="702"/>
      <c r="AD44" s="717"/>
      <c r="AE44" s="718" t="s">
        <v>1188</v>
      </c>
      <c r="AF44" s="718"/>
      <c r="AG44" s="717"/>
      <c r="AH44" s="765"/>
      <c r="AI44" s="765"/>
      <c r="AJ44" s="742"/>
      <c r="AK44" s="742"/>
      <c r="AL44" s="742"/>
      <c r="AM44" s="742"/>
      <c r="AN44" s="742"/>
      <c r="AO44" s="742"/>
      <c r="AP44" s="720"/>
      <c r="AQ44" s="717"/>
      <c r="AR44" s="717"/>
    </row>
    <row r="45" spans="1:44" x14ac:dyDescent="0.25">
      <c r="A45" s="85"/>
      <c r="B45" s="717"/>
      <c r="C45" s="718" t="s">
        <v>1190</v>
      </c>
      <c r="D45" s="719"/>
      <c r="E45" s="719"/>
      <c r="F45" s="719"/>
      <c r="G45" s="719"/>
      <c r="H45" s="719"/>
      <c r="I45" s="719"/>
      <c r="J45" s="719"/>
      <c r="K45" s="719"/>
      <c r="L45" s="719"/>
      <c r="M45" s="719"/>
      <c r="N45" s="721"/>
      <c r="O45" s="717"/>
      <c r="P45" s="717"/>
      <c r="Q45" s="718" t="s">
        <v>1190</v>
      </c>
      <c r="R45" s="719"/>
      <c r="S45" s="719"/>
      <c r="T45" s="719"/>
      <c r="U45" s="719"/>
      <c r="V45" s="719"/>
      <c r="W45" s="719"/>
      <c r="X45" s="719"/>
      <c r="Y45" s="719"/>
      <c r="Z45" s="719"/>
      <c r="AA45" s="719"/>
      <c r="AB45" s="702"/>
      <c r="AD45" s="717"/>
      <c r="AE45" s="718" t="s">
        <v>1190</v>
      </c>
      <c r="AF45" s="718"/>
      <c r="AG45" s="719"/>
      <c r="AH45" s="719"/>
      <c r="AI45" s="719"/>
      <c r="AJ45" s="719"/>
      <c r="AK45" s="719"/>
      <c r="AL45" s="719"/>
      <c r="AM45" s="719"/>
      <c r="AN45" s="719"/>
      <c r="AO45" s="719"/>
      <c r="AP45" s="719"/>
      <c r="AQ45" s="717"/>
      <c r="AR45" s="717"/>
    </row>
    <row r="47" spans="1:44" x14ac:dyDescent="0.25">
      <c r="E47" s="808"/>
      <c r="F47" s="808"/>
      <c r="G47" s="808"/>
      <c r="H47" s="808"/>
      <c r="I47" s="808"/>
      <c r="J47" s="808"/>
      <c r="K47" s="808"/>
      <c r="L47" s="808"/>
      <c r="M47" s="808"/>
    </row>
    <row r="48" spans="1:44" x14ac:dyDescent="0.25">
      <c r="E48" s="808"/>
      <c r="F48" s="808"/>
      <c r="G48" s="808"/>
      <c r="H48" s="808"/>
      <c r="I48" s="808"/>
      <c r="J48" s="808"/>
      <c r="K48" s="808"/>
      <c r="L48" s="808"/>
      <c r="M48" s="808"/>
    </row>
    <row r="49" spans="5:13" x14ac:dyDescent="0.25">
      <c r="E49" s="808"/>
      <c r="F49" s="808"/>
      <c r="G49" s="808"/>
      <c r="H49" s="808"/>
      <c r="I49" s="808"/>
      <c r="J49" s="808"/>
      <c r="K49" s="808"/>
      <c r="L49" s="808"/>
      <c r="M49" s="808"/>
    </row>
    <row r="50" spans="5:13" x14ac:dyDescent="0.25">
      <c r="E50" s="808"/>
      <c r="F50" s="808"/>
      <c r="G50" s="808"/>
      <c r="H50" s="808"/>
      <c r="I50" s="808"/>
      <c r="J50" s="808"/>
      <c r="K50" s="808"/>
      <c r="L50" s="808"/>
      <c r="M50" s="808"/>
    </row>
    <row r="51" spans="5:13" x14ac:dyDescent="0.25">
      <c r="E51" s="808"/>
      <c r="F51" s="808"/>
      <c r="G51" s="808"/>
      <c r="H51" s="808"/>
      <c r="I51" s="808"/>
      <c r="J51" s="808"/>
      <c r="K51" s="808"/>
      <c r="L51" s="808"/>
      <c r="M51" s="808"/>
    </row>
    <row r="55" spans="5:13" x14ac:dyDescent="0.25">
      <c r="E55" s="808"/>
      <c r="F55" s="808"/>
      <c r="G55" s="808"/>
      <c r="H55" s="808"/>
      <c r="I55" s="808"/>
      <c r="J55" s="808"/>
      <c r="K55" s="808"/>
    </row>
    <row r="56" spans="5:13" x14ac:dyDescent="0.25">
      <c r="E56" s="808"/>
      <c r="F56" s="808"/>
      <c r="G56" s="808"/>
      <c r="H56" s="808"/>
      <c r="I56" s="808"/>
      <c r="J56" s="808"/>
      <c r="K56" s="808"/>
    </row>
    <row r="57" spans="5:13" x14ac:dyDescent="0.25">
      <c r="E57" s="808"/>
      <c r="F57" s="808"/>
      <c r="G57" s="808"/>
      <c r="H57" s="808"/>
      <c r="I57" s="808"/>
      <c r="J57" s="808"/>
      <c r="K57" s="808"/>
    </row>
    <row r="58" spans="5:13" x14ac:dyDescent="0.25">
      <c r="E58" s="808"/>
      <c r="F58" s="808"/>
      <c r="G58" s="808"/>
      <c r="H58" s="808"/>
      <c r="I58" s="808"/>
      <c r="J58" s="808"/>
      <c r="K58" s="808"/>
    </row>
    <row r="59" spans="5:13" x14ac:dyDescent="0.25">
      <c r="E59" s="808"/>
      <c r="F59" s="808"/>
      <c r="G59" s="808"/>
      <c r="H59" s="808"/>
      <c r="I59" s="808"/>
      <c r="J59" s="808"/>
      <c r="K59" s="80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48B28-BE67-4ED8-85AE-0B1673B198C7}">
  <dimension ref="A1:AC40"/>
  <sheetViews>
    <sheetView workbookViewId="0"/>
  </sheetViews>
  <sheetFormatPr defaultRowHeight="15" x14ac:dyDescent="0.25"/>
  <cols>
    <col min="1" max="1" width="4.7109375" customWidth="1"/>
    <col min="2" max="2" width="20.7109375" customWidth="1"/>
    <col min="3" max="5" width="4.7109375" customWidth="1"/>
    <col min="6" max="6" width="20.7109375" customWidth="1"/>
    <col min="7" max="9" width="4.7109375" customWidth="1"/>
    <col min="10" max="10" width="20.7109375" customWidth="1"/>
    <col min="11" max="13" width="4.7109375" customWidth="1"/>
    <col min="14" max="14" width="20.7109375" customWidth="1"/>
    <col min="15" max="18" width="4.7109375" customWidth="1"/>
    <col min="19" max="19" width="20.7109375" customWidth="1"/>
    <col min="20" max="22" width="8.7109375" customWidth="1"/>
  </cols>
  <sheetData>
    <row r="1" spans="1:29" ht="16.5" thickBot="1" x14ac:dyDescent="0.3">
      <c r="A1" s="34"/>
      <c r="B1" s="34"/>
      <c r="C1" s="34"/>
      <c r="D1" s="34"/>
      <c r="E1" s="34"/>
      <c r="F1" s="34"/>
      <c r="G1" s="34"/>
      <c r="H1" s="34"/>
      <c r="I1" s="34"/>
      <c r="J1" s="34"/>
      <c r="K1" s="34"/>
      <c r="L1" s="34"/>
      <c r="M1" s="34"/>
      <c r="N1" s="34"/>
      <c r="O1" s="34"/>
      <c r="P1" s="34"/>
      <c r="Q1" s="34"/>
      <c r="R1" s="34"/>
      <c r="S1" s="34"/>
      <c r="T1" s="34"/>
      <c r="U1" s="34"/>
      <c r="V1" s="34"/>
      <c r="W1" s="84"/>
      <c r="X1" s="84"/>
      <c r="Y1" s="84"/>
      <c r="Z1" s="84"/>
      <c r="AA1" s="84"/>
      <c r="AB1" s="84"/>
      <c r="AC1" s="84"/>
    </row>
    <row r="2" spans="1:29" ht="16.5" thickBot="1" x14ac:dyDescent="0.3">
      <c r="A2" s="34"/>
      <c r="B2" s="35" t="s">
        <v>78</v>
      </c>
      <c r="C2" s="36"/>
      <c r="D2" s="36"/>
      <c r="E2" s="37"/>
      <c r="F2" s="35" t="s">
        <v>79</v>
      </c>
      <c r="G2" s="36"/>
      <c r="H2" s="36"/>
      <c r="I2" s="36"/>
      <c r="J2" s="38"/>
      <c r="K2" s="36"/>
      <c r="L2" s="36"/>
      <c r="M2" s="37"/>
      <c r="N2" s="35" t="s">
        <v>80</v>
      </c>
      <c r="O2" s="36"/>
      <c r="P2" s="36"/>
      <c r="Q2" s="37"/>
      <c r="R2" s="34"/>
      <c r="S2" s="35" t="s">
        <v>81</v>
      </c>
      <c r="T2" s="38"/>
      <c r="U2" s="38"/>
      <c r="V2" s="39"/>
      <c r="W2" s="84"/>
      <c r="X2" s="84"/>
      <c r="Y2" s="84"/>
      <c r="Z2" s="84"/>
      <c r="AA2" s="84"/>
      <c r="AB2" s="84"/>
      <c r="AC2" s="84"/>
    </row>
    <row r="3" spans="1:29" ht="15.75" x14ac:dyDescent="0.25">
      <c r="A3" s="34"/>
      <c r="B3" s="40"/>
      <c r="C3" s="34"/>
      <c r="D3" s="34"/>
      <c r="E3" s="41"/>
      <c r="F3" s="42"/>
      <c r="G3" s="43"/>
      <c r="H3" s="43"/>
      <c r="I3" s="43"/>
      <c r="J3" s="43"/>
      <c r="K3" s="43"/>
      <c r="L3" s="43"/>
      <c r="M3" s="44"/>
      <c r="N3" s="40"/>
      <c r="O3" s="34"/>
      <c r="P3" s="34"/>
      <c r="Q3" s="41"/>
      <c r="R3" s="34"/>
      <c r="S3" s="45"/>
      <c r="T3" s="45"/>
      <c r="U3" s="45"/>
      <c r="V3" s="45"/>
      <c r="W3" s="84"/>
      <c r="X3" s="84"/>
      <c r="Y3" s="84"/>
      <c r="Z3" s="84"/>
      <c r="AA3" s="84"/>
      <c r="AB3" s="84"/>
      <c r="AC3" s="84"/>
    </row>
    <row r="4" spans="1:29" ht="15.75" x14ac:dyDescent="0.25">
      <c r="A4" s="34"/>
      <c r="B4" s="46" t="s">
        <v>82</v>
      </c>
      <c r="C4" s="809" t="s">
        <v>83</v>
      </c>
      <c r="D4" s="809" t="s">
        <v>84</v>
      </c>
      <c r="E4" s="810" t="s">
        <v>85</v>
      </c>
      <c r="F4" s="46" t="s">
        <v>86</v>
      </c>
      <c r="G4" s="809" t="s">
        <v>83</v>
      </c>
      <c r="H4" s="809" t="s">
        <v>84</v>
      </c>
      <c r="I4" s="809" t="s">
        <v>85</v>
      </c>
      <c r="J4" s="48" t="s">
        <v>87</v>
      </c>
      <c r="K4" s="809" t="s">
        <v>83</v>
      </c>
      <c r="L4" s="809" t="s">
        <v>84</v>
      </c>
      <c r="M4" s="809" t="s">
        <v>85</v>
      </c>
      <c r="N4" s="46" t="s">
        <v>88</v>
      </c>
      <c r="O4" s="809" t="s">
        <v>83</v>
      </c>
      <c r="P4" s="809" t="s">
        <v>84</v>
      </c>
      <c r="Q4" s="810" t="s">
        <v>85</v>
      </c>
      <c r="R4" s="34"/>
      <c r="S4" s="49" t="s">
        <v>89</v>
      </c>
      <c r="T4" s="50" t="s">
        <v>195</v>
      </c>
      <c r="U4" s="51" t="s">
        <v>90</v>
      </c>
      <c r="V4" s="51" t="s">
        <v>201</v>
      </c>
      <c r="W4" s="84"/>
      <c r="X4" s="84"/>
      <c r="Y4" s="84"/>
      <c r="Z4" s="84"/>
      <c r="AA4" s="84"/>
      <c r="AB4" s="84"/>
      <c r="AC4" s="84"/>
    </row>
    <row r="5" spans="1:29" ht="15.75" x14ac:dyDescent="0.25">
      <c r="A5" s="34"/>
      <c r="B5" s="52" t="s">
        <v>91</v>
      </c>
      <c r="C5" s="53">
        <v>-4</v>
      </c>
      <c r="D5" s="53">
        <v>-4</v>
      </c>
      <c r="E5" s="54">
        <v>-4</v>
      </c>
      <c r="F5" s="40" t="s">
        <v>92</v>
      </c>
      <c r="G5" s="53">
        <v>-4</v>
      </c>
      <c r="H5" s="53">
        <v>-4</v>
      </c>
      <c r="I5" s="55">
        <v>-4</v>
      </c>
      <c r="J5" s="56" t="s">
        <v>93</v>
      </c>
      <c r="K5" s="53">
        <v>-2</v>
      </c>
      <c r="L5" s="53">
        <v>-2</v>
      </c>
      <c r="M5" s="53">
        <v>-2</v>
      </c>
      <c r="N5" s="40" t="s">
        <v>94</v>
      </c>
      <c r="O5" s="57">
        <v>2</v>
      </c>
      <c r="P5" s="58">
        <v>1</v>
      </c>
      <c r="Q5" s="54">
        <v>1</v>
      </c>
      <c r="R5" s="34"/>
      <c r="S5" s="45" t="s">
        <v>119</v>
      </c>
      <c r="T5" s="59">
        <v>0</v>
      </c>
      <c r="U5" s="60">
        <v>0.25</v>
      </c>
      <c r="V5" s="60">
        <v>0.5</v>
      </c>
      <c r="W5" s="84"/>
      <c r="X5" s="84"/>
      <c r="Y5" s="84"/>
      <c r="Z5" s="84"/>
      <c r="AA5" s="84"/>
      <c r="AB5" s="84"/>
      <c r="AC5" s="84"/>
    </row>
    <row r="6" spans="1:29" ht="15.75" x14ac:dyDescent="0.25">
      <c r="A6" s="34"/>
      <c r="B6" s="52" t="s">
        <v>95</v>
      </c>
      <c r="C6" s="53">
        <v>3</v>
      </c>
      <c r="D6" s="53">
        <v>3</v>
      </c>
      <c r="E6" s="54">
        <v>3</v>
      </c>
      <c r="F6" s="40" t="s">
        <v>96</v>
      </c>
      <c r="G6" s="53">
        <v>0</v>
      </c>
      <c r="H6" s="53">
        <v>0</v>
      </c>
      <c r="I6" s="53">
        <v>0</v>
      </c>
      <c r="J6" s="56" t="s">
        <v>97</v>
      </c>
      <c r="K6" s="53">
        <v>3</v>
      </c>
      <c r="L6" s="53">
        <v>3</v>
      </c>
      <c r="M6" s="53">
        <v>3</v>
      </c>
      <c r="N6" s="40" t="s">
        <v>98</v>
      </c>
      <c r="O6" s="61">
        <v>2</v>
      </c>
      <c r="P6" s="53">
        <v>2</v>
      </c>
      <c r="Q6" s="54">
        <v>2</v>
      </c>
      <c r="R6" s="34"/>
      <c r="S6" s="45" t="s">
        <v>99</v>
      </c>
      <c r="T6" s="62">
        <v>0.25</v>
      </c>
      <c r="U6" s="63">
        <v>0</v>
      </c>
      <c r="V6" s="60">
        <v>0.5</v>
      </c>
      <c r="W6" s="84"/>
      <c r="X6" s="84"/>
      <c r="Y6" s="84"/>
      <c r="Z6" s="84"/>
      <c r="AA6" s="84"/>
      <c r="AB6" s="84"/>
      <c r="AC6" s="84"/>
    </row>
    <row r="7" spans="1:29" ht="15.75" x14ac:dyDescent="0.25">
      <c r="A7" s="34"/>
      <c r="B7" s="52" t="s">
        <v>100</v>
      </c>
      <c r="C7" s="53">
        <v>6</v>
      </c>
      <c r="D7" s="53">
        <v>6</v>
      </c>
      <c r="E7" s="54">
        <v>6</v>
      </c>
      <c r="F7" s="40" t="s">
        <v>101</v>
      </c>
      <c r="G7" s="53">
        <v>7</v>
      </c>
      <c r="H7" s="53">
        <v>7</v>
      </c>
      <c r="I7" s="64">
        <v>6</v>
      </c>
      <c r="J7" s="56" t="s">
        <v>102</v>
      </c>
      <c r="K7" s="53">
        <v>7</v>
      </c>
      <c r="L7" s="53">
        <v>7</v>
      </c>
      <c r="M7" s="64">
        <v>6</v>
      </c>
      <c r="N7" s="40" t="s">
        <v>103</v>
      </c>
      <c r="O7" s="65" t="s">
        <v>104</v>
      </c>
      <c r="P7" s="53">
        <v>-1</v>
      </c>
      <c r="Q7" s="54">
        <v>-1</v>
      </c>
      <c r="R7" s="34"/>
      <c r="S7" s="45" t="s">
        <v>124</v>
      </c>
      <c r="T7" s="62">
        <v>0.25</v>
      </c>
      <c r="U7" s="45">
        <v>0</v>
      </c>
      <c r="V7" s="63">
        <v>0</v>
      </c>
      <c r="W7" s="84"/>
      <c r="X7" s="84"/>
      <c r="Y7" s="84"/>
      <c r="Z7" s="84"/>
      <c r="AA7" s="84"/>
      <c r="AB7" s="84"/>
      <c r="AC7" s="84"/>
    </row>
    <row r="8" spans="1:29" ht="15.75" x14ac:dyDescent="0.25">
      <c r="A8" s="34"/>
      <c r="B8" s="40"/>
      <c r="C8" s="53"/>
      <c r="D8" s="53"/>
      <c r="E8" s="54"/>
      <c r="F8" s="40" t="s">
        <v>1208</v>
      </c>
      <c r="G8" s="53">
        <v>6</v>
      </c>
      <c r="H8" s="53">
        <v>6</v>
      </c>
      <c r="I8" s="64">
        <v>7</v>
      </c>
      <c r="J8" s="66"/>
      <c r="K8" s="53"/>
      <c r="L8" s="53"/>
      <c r="M8" s="53"/>
      <c r="N8" s="40" t="s">
        <v>105</v>
      </c>
      <c r="O8" s="65" t="s">
        <v>104</v>
      </c>
      <c r="P8" s="53">
        <v>3</v>
      </c>
      <c r="Q8" s="67">
        <v>2</v>
      </c>
      <c r="R8" s="34"/>
      <c r="S8" s="45"/>
      <c r="T8" s="45"/>
      <c r="U8" s="45"/>
      <c r="V8" s="45"/>
      <c r="W8" s="84"/>
      <c r="X8" s="84"/>
      <c r="Y8" s="84"/>
      <c r="Z8" s="84"/>
      <c r="AA8" s="84"/>
      <c r="AB8" s="84"/>
      <c r="AC8" s="84"/>
    </row>
    <row r="9" spans="1:29" ht="16.5" thickBot="1" x14ac:dyDescent="0.3">
      <c r="A9" s="34"/>
      <c r="B9" s="46" t="s">
        <v>106</v>
      </c>
      <c r="C9" s="53"/>
      <c r="D9" s="53"/>
      <c r="E9" s="54"/>
      <c r="F9" s="40"/>
      <c r="G9" s="53"/>
      <c r="H9" s="53"/>
      <c r="I9" s="53"/>
      <c r="J9" s="48" t="s">
        <v>107</v>
      </c>
      <c r="K9" s="53"/>
      <c r="L9" s="53"/>
      <c r="M9" s="53"/>
      <c r="N9" s="40"/>
      <c r="O9" s="53"/>
      <c r="P9" s="53"/>
      <c r="Q9" s="68"/>
      <c r="R9" s="34"/>
      <c r="S9" s="34"/>
      <c r="T9" s="34"/>
      <c r="U9" s="34"/>
      <c r="V9" s="34"/>
      <c r="W9" s="84"/>
      <c r="X9" s="84"/>
      <c r="Y9" s="84"/>
      <c r="Z9" s="84"/>
      <c r="AA9" s="84"/>
      <c r="AB9" s="84"/>
      <c r="AC9" s="84"/>
    </row>
    <row r="10" spans="1:29" ht="16.5" thickBot="1" x14ac:dyDescent="0.3">
      <c r="A10" s="34"/>
      <c r="B10" s="52" t="s">
        <v>108</v>
      </c>
      <c r="C10" s="57">
        <v>-5</v>
      </c>
      <c r="D10" s="53">
        <v>-3</v>
      </c>
      <c r="E10" s="54">
        <v>-3</v>
      </c>
      <c r="F10" s="69" t="s">
        <v>109</v>
      </c>
      <c r="G10" s="47"/>
      <c r="H10" s="47"/>
      <c r="I10" s="47"/>
      <c r="J10" s="56" t="s">
        <v>93</v>
      </c>
      <c r="K10" s="53">
        <v>-2</v>
      </c>
      <c r="L10" s="53">
        <v>-2</v>
      </c>
      <c r="M10" s="64">
        <v>-3</v>
      </c>
      <c r="N10" s="35" t="s">
        <v>110</v>
      </c>
      <c r="O10" s="36"/>
      <c r="P10" s="36"/>
      <c r="Q10" s="70"/>
      <c r="R10" s="34"/>
      <c r="S10" s="34"/>
      <c r="T10" s="34"/>
      <c r="U10" s="34"/>
      <c r="V10" s="34"/>
      <c r="W10" s="84"/>
      <c r="X10" s="84"/>
      <c r="Y10" s="84"/>
      <c r="Z10" s="84"/>
      <c r="AA10" s="84"/>
      <c r="AB10" s="84"/>
      <c r="AC10" s="84"/>
    </row>
    <row r="11" spans="1:29" ht="15.75" x14ac:dyDescent="0.25">
      <c r="A11" s="34"/>
      <c r="B11" s="52" t="s">
        <v>111</v>
      </c>
      <c r="C11" s="58">
        <v>4</v>
      </c>
      <c r="D11" s="53">
        <v>4</v>
      </c>
      <c r="E11" s="67">
        <v>3</v>
      </c>
      <c r="F11" s="71" t="s">
        <v>112</v>
      </c>
      <c r="G11" s="72">
        <v>-3</v>
      </c>
      <c r="H11" s="53">
        <v>-4</v>
      </c>
      <c r="I11" s="73">
        <v>-5</v>
      </c>
      <c r="J11" s="56" t="s">
        <v>113</v>
      </c>
      <c r="K11" s="53">
        <v>2</v>
      </c>
      <c r="L11" s="53">
        <v>2</v>
      </c>
      <c r="M11" s="53">
        <v>2</v>
      </c>
      <c r="N11" s="42"/>
      <c r="O11" s="43"/>
      <c r="P11" s="43"/>
      <c r="Q11" s="41"/>
      <c r="R11" s="34"/>
      <c r="S11" s="34"/>
      <c r="T11" s="34"/>
      <c r="U11" s="34"/>
      <c r="V11" s="34"/>
      <c r="W11" s="84"/>
      <c r="X11" s="84"/>
      <c r="Y11" s="84"/>
      <c r="Z11" s="84"/>
      <c r="AA11" s="84"/>
      <c r="AB11" s="84"/>
      <c r="AC11" s="84"/>
    </row>
    <row r="12" spans="1:29" ht="15.75" x14ac:dyDescent="0.25">
      <c r="A12" s="34"/>
      <c r="B12" s="52" t="s">
        <v>114</v>
      </c>
      <c r="C12" s="58">
        <v>7</v>
      </c>
      <c r="D12" s="53">
        <v>7</v>
      </c>
      <c r="E12" s="67">
        <v>6</v>
      </c>
      <c r="F12" s="71" t="s">
        <v>115</v>
      </c>
      <c r="G12" s="72">
        <v>3</v>
      </c>
      <c r="H12" s="53">
        <v>5</v>
      </c>
      <c r="I12" s="73">
        <v>4</v>
      </c>
      <c r="J12" s="56" t="s">
        <v>116</v>
      </c>
      <c r="K12" s="53">
        <v>4</v>
      </c>
      <c r="L12" s="53">
        <v>4</v>
      </c>
      <c r="M12" s="53">
        <v>4</v>
      </c>
      <c r="N12" s="46" t="s">
        <v>117</v>
      </c>
      <c r="O12" s="34"/>
      <c r="P12" s="34"/>
      <c r="Q12" s="41"/>
      <c r="R12" s="34"/>
      <c r="S12" s="34"/>
      <c r="T12" s="34"/>
      <c r="U12" s="34"/>
      <c r="V12" s="34"/>
      <c r="W12" s="84"/>
      <c r="X12" s="84"/>
      <c r="Y12" s="84"/>
      <c r="Z12" s="84"/>
      <c r="AA12" s="84"/>
      <c r="AB12" s="84"/>
      <c r="AC12" s="84"/>
    </row>
    <row r="13" spans="1:29" ht="15.75" x14ac:dyDescent="0.25">
      <c r="A13" s="34"/>
      <c r="B13" s="40"/>
      <c r="C13" s="58"/>
      <c r="D13" s="53"/>
      <c r="E13" s="54"/>
      <c r="F13" s="71" t="s">
        <v>118</v>
      </c>
      <c r="G13" s="53">
        <v>8</v>
      </c>
      <c r="H13" s="53">
        <v>8</v>
      </c>
      <c r="I13" s="73">
        <v>7</v>
      </c>
      <c r="J13" s="66"/>
      <c r="K13" s="53"/>
      <c r="L13" s="53"/>
      <c r="M13" s="53"/>
      <c r="N13" s="40" t="s">
        <v>119</v>
      </c>
      <c r="O13" s="53">
        <v>-5</v>
      </c>
      <c r="P13" s="53">
        <v>-5</v>
      </c>
      <c r="Q13" s="54">
        <v>-5</v>
      </c>
      <c r="R13" s="74" t="s">
        <v>120</v>
      </c>
      <c r="S13" s="75" t="s">
        <v>121</v>
      </c>
      <c r="T13" s="34"/>
      <c r="U13" s="34"/>
      <c r="V13" s="34"/>
      <c r="W13" s="84"/>
      <c r="X13" s="84"/>
      <c r="Y13" s="84"/>
      <c r="Z13" s="84"/>
      <c r="AA13" s="84"/>
      <c r="AB13" s="84"/>
      <c r="AC13" s="84"/>
    </row>
    <row r="14" spans="1:29" ht="15.75" x14ac:dyDescent="0.25">
      <c r="A14" s="34"/>
      <c r="B14" s="46" t="s">
        <v>122</v>
      </c>
      <c r="C14" s="53"/>
      <c r="D14" s="53"/>
      <c r="E14" s="54"/>
      <c r="F14" s="76"/>
      <c r="G14" s="34"/>
      <c r="H14" s="34"/>
      <c r="I14" s="34"/>
      <c r="J14" s="48" t="s">
        <v>123</v>
      </c>
      <c r="K14" s="53"/>
      <c r="L14" s="53"/>
      <c r="M14" s="53"/>
      <c r="N14" s="40" t="s">
        <v>124</v>
      </c>
      <c r="O14" s="53">
        <v>6</v>
      </c>
      <c r="P14" s="53">
        <v>6</v>
      </c>
      <c r="Q14" s="77">
        <v>3</v>
      </c>
      <c r="R14" s="74" t="s">
        <v>120</v>
      </c>
      <c r="S14" s="75" t="s">
        <v>125</v>
      </c>
      <c r="T14" s="34"/>
      <c r="U14" s="34"/>
      <c r="V14" s="34"/>
      <c r="W14" s="84"/>
      <c r="X14" s="84"/>
      <c r="Y14" s="84"/>
      <c r="Z14" s="84"/>
      <c r="AA14" s="84"/>
      <c r="AB14" s="84"/>
      <c r="AC14" s="84"/>
    </row>
    <row r="15" spans="1:29" ht="15.75" x14ac:dyDescent="0.25">
      <c r="A15" s="34"/>
      <c r="B15" s="52" t="s">
        <v>126</v>
      </c>
      <c r="C15" s="53">
        <v>-3</v>
      </c>
      <c r="D15" s="53">
        <v>-3</v>
      </c>
      <c r="E15" s="54">
        <v>-3</v>
      </c>
      <c r="F15" s="46" t="s">
        <v>127</v>
      </c>
      <c r="G15" s="53"/>
      <c r="H15" s="53"/>
      <c r="I15" s="53"/>
      <c r="J15" s="56" t="s">
        <v>128</v>
      </c>
      <c r="K15" s="53">
        <v>-2</v>
      </c>
      <c r="L15" s="53">
        <v>-2</v>
      </c>
      <c r="M15" s="53">
        <v>-2</v>
      </c>
      <c r="N15" s="40"/>
      <c r="O15" s="34"/>
      <c r="P15" s="34"/>
      <c r="Q15" s="41"/>
      <c r="R15" s="74"/>
      <c r="S15" s="34"/>
      <c r="T15" s="34"/>
      <c r="U15" s="34"/>
      <c r="V15" s="34"/>
      <c r="W15" s="84"/>
      <c r="X15" s="84"/>
      <c r="Y15" s="84"/>
      <c r="Z15" s="84"/>
      <c r="AA15" s="84"/>
      <c r="AB15" s="84"/>
      <c r="AC15" s="84"/>
    </row>
    <row r="16" spans="1:29" ht="15.75" x14ac:dyDescent="0.25">
      <c r="A16" s="34"/>
      <c r="B16" s="52" t="s">
        <v>111</v>
      </c>
      <c r="C16" s="72">
        <v>2</v>
      </c>
      <c r="D16" s="53">
        <v>3</v>
      </c>
      <c r="E16" s="54">
        <v>3</v>
      </c>
      <c r="F16" s="52" t="s">
        <v>128</v>
      </c>
      <c r="G16" s="53">
        <v>-3</v>
      </c>
      <c r="H16" s="53">
        <v>-3</v>
      </c>
      <c r="I16" s="53">
        <v>-3</v>
      </c>
      <c r="J16" s="56" t="s">
        <v>129</v>
      </c>
      <c r="K16" s="53">
        <v>2</v>
      </c>
      <c r="L16" s="53">
        <v>2</v>
      </c>
      <c r="M16" s="53">
        <v>2</v>
      </c>
      <c r="N16" s="46" t="s">
        <v>130</v>
      </c>
      <c r="O16" s="34"/>
      <c r="P16" s="34"/>
      <c r="Q16" s="41"/>
      <c r="R16" s="78"/>
      <c r="S16" s="34"/>
      <c r="T16" s="34"/>
      <c r="U16" s="34"/>
      <c r="V16" s="34"/>
      <c r="W16" s="84"/>
      <c r="X16" s="84"/>
      <c r="Y16" s="84"/>
      <c r="Z16" s="84"/>
      <c r="AA16" s="84"/>
      <c r="AB16" s="84"/>
      <c r="AC16" s="84"/>
    </row>
    <row r="17" spans="1:29" ht="15.75" x14ac:dyDescent="0.25">
      <c r="A17" s="34"/>
      <c r="B17" s="52" t="s">
        <v>114</v>
      </c>
      <c r="C17" s="72">
        <v>4</v>
      </c>
      <c r="D17" s="53">
        <v>6</v>
      </c>
      <c r="E17" s="54">
        <v>6</v>
      </c>
      <c r="F17" s="52" t="s">
        <v>129</v>
      </c>
      <c r="G17" s="53">
        <v>3</v>
      </c>
      <c r="H17" s="53">
        <v>3</v>
      </c>
      <c r="I17" s="53">
        <v>3</v>
      </c>
      <c r="J17" s="56" t="s">
        <v>131</v>
      </c>
      <c r="K17" s="53">
        <v>4</v>
      </c>
      <c r="L17" s="53">
        <v>4</v>
      </c>
      <c r="M17" s="53">
        <v>4</v>
      </c>
      <c r="N17" s="40" t="s">
        <v>132</v>
      </c>
      <c r="O17" s="53">
        <v>5</v>
      </c>
      <c r="P17" s="53">
        <v>5</v>
      </c>
      <c r="Q17" s="54">
        <v>5</v>
      </c>
      <c r="R17" s="74" t="s">
        <v>120</v>
      </c>
      <c r="S17" s="75" t="s">
        <v>1210</v>
      </c>
      <c r="T17" s="34"/>
      <c r="U17" s="34"/>
      <c r="V17" s="34"/>
      <c r="W17" s="84"/>
      <c r="X17" s="84"/>
      <c r="Y17" s="84"/>
      <c r="Z17" s="84"/>
      <c r="AA17" s="84"/>
      <c r="AB17" s="84"/>
      <c r="AC17" s="84"/>
    </row>
    <row r="18" spans="1:29" ht="15.75" x14ac:dyDescent="0.25">
      <c r="A18" s="34"/>
      <c r="B18" s="40"/>
      <c r="C18" s="53"/>
      <c r="D18" s="53"/>
      <c r="E18" s="54"/>
      <c r="F18" s="52" t="s">
        <v>131</v>
      </c>
      <c r="G18" s="53">
        <v>6</v>
      </c>
      <c r="H18" s="53">
        <v>6</v>
      </c>
      <c r="I18" s="53">
        <v>6</v>
      </c>
      <c r="J18" s="66"/>
      <c r="K18" s="34"/>
      <c r="L18" s="34"/>
      <c r="M18" s="34"/>
      <c r="N18" s="40"/>
      <c r="O18" s="34"/>
      <c r="P18" s="34"/>
      <c r="Q18" s="41"/>
      <c r="R18" s="78"/>
      <c r="S18" s="34"/>
      <c r="T18" s="34"/>
      <c r="U18" s="34"/>
      <c r="V18" s="34"/>
      <c r="W18" s="84"/>
      <c r="X18" s="84"/>
      <c r="Y18" s="84"/>
      <c r="Z18" s="84"/>
      <c r="AA18" s="84"/>
      <c r="AB18" s="84"/>
      <c r="AC18" s="84"/>
    </row>
    <row r="19" spans="1:29" ht="15.75" x14ac:dyDescent="0.25">
      <c r="A19" s="34"/>
      <c r="B19" s="46" t="s">
        <v>133</v>
      </c>
      <c r="C19" s="53"/>
      <c r="D19" s="53"/>
      <c r="E19" s="54"/>
      <c r="F19" s="40"/>
      <c r="G19" s="53"/>
      <c r="H19" s="53"/>
      <c r="I19" s="53"/>
      <c r="J19" s="48" t="s">
        <v>134</v>
      </c>
      <c r="K19" s="53"/>
      <c r="L19" s="53"/>
      <c r="M19" s="54"/>
      <c r="N19" s="46" t="s">
        <v>135</v>
      </c>
      <c r="O19" s="34"/>
      <c r="P19" s="34"/>
      <c r="Q19" s="41"/>
      <c r="R19" s="78"/>
      <c r="S19" s="34"/>
      <c r="T19" s="34"/>
      <c r="U19" s="34"/>
      <c r="V19" s="34"/>
      <c r="W19" s="84"/>
      <c r="X19" s="84"/>
      <c r="Y19" s="84"/>
      <c r="Z19" s="84"/>
      <c r="AA19" s="84"/>
      <c r="AB19" s="84"/>
      <c r="AC19" s="84"/>
    </row>
    <row r="20" spans="1:29" ht="15.75" x14ac:dyDescent="0.25">
      <c r="A20" s="34"/>
      <c r="B20" s="52" t="s">
        <v>126</v>
      </c>
      <c r="C20" s="53">
        <v>-3</v>
      </c>
      <c r="D20" s="53">
        <v>-3</v>
      </c>
      <c r="E20" s="54">
        <v>-3</v>
      </c>
      <c r="F20" s="69" t="s">
        <v>136</v>
      </c>
      <c r="G20" s="53"/>
      <c r="H20" s="53"/>
      <c r="I20" s="53"/>
      <c r="J20" s="66" t="s">
        <v>137</v>
      </c>
      <c r="K20" s="53">
        <v>4</v>
      </c>
      <c r="L20" s="53">
        <v>4</v>
      </c>
      <c r="M20" s="67">
        <v>2</v>
      </c>
      <c r="N20" s="40" t="s">
        <v>138</v>
      </c>
      <c r="O20" s="53">
        <v>6</v>
      </c>
      <c r="P20" s="53">
        <v>6</v>
      </c>
      <c r="Q20" s="54">
        <v>6</v>
      </c>
      <c r="R20" s="74" t="s">
        <v>120</v>
      </c>
      <c r="S20" s="75" t="s">
        <v>139</v>
      </c>
      <c r="T20" s="34"/>
      <c r="U20" s="34"/>
      <c r="V20" s="34"/>
      <c r="W20" s="84"/>
      <c r="X20" s="84"/>
      <c r="Y20" s="84"/>
      <c r="Z20" s="84"/>
      <c r="AA20" s="84"/>
      <c r="AB20" s="84"/>
      <c r="AC20" s="84"/>
    </row>
    <row r="21" spans="1:29" ht="15.75" x14ac:dyDescent="0.25">
      <c r="A21" s="34"/>
      <c r="B21" s="52" t="s">
        <v>111</v>
      </c>
      <c r="C21" s="53">
        <v>3</v>
      </c>
      <c r="D21" s="53">
        <v>3</v>
      </c>
      <c r="E21" s="54">
        <v>3</v>
      </c>
      <c r="F21" s="76" t="s">
        <v>140</v>
      </c>
      <c r="G21" s="72">
        <v>-2</v>
      </c>
      <c r="H21" s="53">
        <v>-6</v>
      </c>
      <c r="I21" s="53">
        <v>-6</v>
      </c>
      <c r="J21" s="66" t="s">
        <v>141</v>
      </c>
      <c r="K21" s="53">
        <v>6</v>
      </c>
      <c r="L21" s="53">
        <v>6</v>
      </c>
      <c r="M21" s="54">
        <v>6</v>
      </c>
      <c r="N21" s="40" t="s">
        <v>1209</v>
      </c>
      <c r="O21" s="53">
        <v>4</v>
      </c>
      <c r="P21" s="53">
        <v>4</v>
      </c>
      <c r="Q21" s="67">
        <v>3</v>
      </c>
      <c r="R21" s="74" t="s">
        <v>120</v>
      </c>
      <c r="S21" s="75" t="s">
        <v>142</v>
      </c>
      <c r="T21" s="34"/>
      <c r="U21" s="34"/>
      <c r="V21" s="34"/>
      <c r="W21" s="84"/>
      <c r="X21" s="84"/>
      <c r="Y21" s="84"/>
      <c r="Z21" s="84"/>
      <c r="AA21" s="84"/>
      <c r="AB21" s="84"/>
      <c r="AC21" s="84"/>
    </row>
    <row r="22" spans="1:29" ht="15.75" x14ac:dyDescent="0.25">
      <c r="A22" s="34"/>
      <c r="B22" s="52" t="s">
        <v>114</v>
      </c>
      <c r="C22" s="53">
        <v>6</v>
      </c>
      <c r="D22" s="53">
        <v>6</v>
      </c>
      <c r="E22" s="54">
        <v>6</v>
      </c>
      <c r="F22" s="76" t="s">
        <v>143</v>
      </c>
      <c r="G22" s="53">
        <v>3</v>
      </c>
      <c r="H22" s="53">
        <v>3</v>
      </c>
      <c r="I22" s="53">
        <v>3</v>
      </c>
      <c r="J22" s="66" t="s">
        <v>144</v>
      </c>
      <c r="K22" s="53">
        <v>3</v>
      </c>
      <c r="L22" s="53">
        <v>3</v>
      </c>
      <c r="M22" s="67">
        <v>2</v>
      </c>
      <c r="N22" s="40"/>
      <c r="O22" s="53"/>
      <c r="P22" s="53"/>
      <c r="Q22" s="54"/>
      <c r="R22" s="34"/>
      <c r="S22" s="34"/>
      <c r="T22" s="34"/>
      <c r="U22" s="34"/>
      <c r="V22" s="34"/>
      <c r="W22" s="84"/>
      <c r="X22" s="84"/>
      <c r="Y22" s="84"/>
      <c r="Z22" s="84"/>
      <c r="AA22" s="84"/>
      <c r="AB22" s="84"/>
      <c r="AC22" s="84"/>
    </row>
    <row r="23" spans="1:29" ht="15.75" x14ac:dyDescent="0.25">
      <c r="A23" s="34"/>
      <c r="B23" s="40"/>
      <c r="C23" s="53"/>
      <c r="D23" s="53"/>
      <c r="E23" s="54"/>
      <c r="F23" s="76"/>
      <c r="G23" s="34"/>
      <c r="H23" s="34"/>
      <c r="I23" s="34"/>
      <c r="J23" s="66" t="s">
        <v>145</v>
      </c>
      <c r="K23" s="53">
        <v>3</v>
      </c>
      <c r="L23" s="53">
        <v>3</v>
      </c>
      <c r="M23" s="54">
        <v>3</v>
      </c>
      <c r="N23" s="40"/>
      <c r="O23" s="53"/>
      <c r="P23" s="53"/>
      <c r="Q23" s="54"/>
      <c r="R23" s="34"/>
      <c r="S23" s="34"/>
      <c r="T23" s="34"/>
      <c r="U23" s="34"/>
      <c r="V23" s="34"/>
      <c r="W23" s="84"/>
      <c r="X23" s="84"/>
      <c r="Y23" s="84"/>
      <c r="Z23" s="84"/>
      <c r="AA23" s="84"/>
      <c r="AB23" s="84"/>
      <c r="AC23" s="84"/>
    </row>
    <row r="24" spans="1:29" ht="15.75" x14ac:dyDescent="0.25">
      <c r="A24" s="34"/>
      <c r="B24" s="46" t="s">
        <v>146</v>
      </c>
      <c r="C24" s="53"/>
      <c r="D24" s="53"/>
      <c r="E24" s="54"/>
      <c r="F24" s="69" t="s">
        <v>147</v>
      </c>
      <c r="G24" s="53"/>
      <c r="H24" s="53"/>
      <c r="I24" s="53"/>
      <c r="J24" s="66" t="s">
        <v>148</v>
      </c>
      <c r="K24" s="53">
        <v>4</v>
      </c>
      <c r="L24" s="53">
        <v>4</v>
      </c>
      <c r="M24" s="67">
        <v>3</v>
      </c>
      <c r="N24" s="40"/>
      <c r="O24" s="53"/>
      <c r="P24" s="53"/>
      <c r="Q24" s="54"/>
      <c r="R24" s="34"/>
      <c r="S24" s="34"/>
      <c r="T24" s="34"/>
      <c r="U24" s="34"/>
      <c r="V24" s="34"/>
      <c r="W24" s="84"/>
      <c r="X24" s="84"/>
      <c r="Y24" s="84"/>
      <c r="Z24" s="84"/>
      <c r="AA24" s="84"/>
      <c r="AB24" s="84"/>
      <c r="AC24" s="84"/>
    </row>
    <row r="25" spans="1:29" ht="15.75" x14ac:dyDescent="0.25">
      <c r="A25" s="34"/>
      <c r="B25" s="40" t="s">
        <v>1205</v>
      </c>
      <c r="C25" s="72">
        <v>12</v>
      </c>
      <c r="D25" s="53">
        <v>10</v>
      </c>
      <c r="E25" s="54">
        <v>10</v>
      </c>
      <c r="F25" s="76" t="s">
        <v>1207</v>
      </c>
      <c r="G25" s="72">
        <v>-6</v>
      </c>
      <c r="H25" s="53">
        <v>-4</v>
      </c>
      <c r="I25" s="73">
        <v>-6</v>
      </c>
      <c r="J25" s="66" t="s">
        <v>149</v>
      </c>
      <c r="K25" s="53">
        <v>5</v>
      </c>
      <c r="L25" s="53">
        <v>5</v>
      </c>
      <c r="M25" s="54">
        <v>5</v>
      </c>
      <c r="N25" s="79" t="s">
        <v>150</v>
      </c>
      <c r="O25" s="53"/>
      <c r="P25" s="53"/>
      <c r="Q25" s="54"/>
      <c r="R25" s="34"/>
      <c r="S25" s="34"/>
      <c r="T25" s="34"/>
      <c r="U25" s="34"/>
      <c r="V25" s="34"/>
      <c r="W25" s="84"/>
      <c r="X25" s="84"/>
      <c r="Y25" s="84"/>
      <c r="Z25" s="84"/>
      <c r="AA25" s="84"/>
      <c r="AB25" s="84"/>
      <c r="AC25" s="84"/>
    </row>
    <row r="26" spans="1:29" ht="15.75" x14ac:dyDescent="0.25">
      <c r="A26" s="34"/>
      <c r="B26" s="40" t="s">
        <v>1206</v>
      </c>
      <c r="C26" s="72">
        <v>8</v>
      </c>
      <c r="D26" s="53">
        <v>10</v>
      </c>
      <c r="E26" s="54">
        <v>10</v>
      </c>
      <c r="F26" s="76" t="s">
        <v>151</v>
      </c>
      <c r="G26" s="72">
        <v>11</v>
      </c>
      <c r="H26" s="53">
        <v>8</v>
      </c>
      <c r="I26" s="53">
        <v>8</v>
      </c>
      <c r="J26" s="66" t="s">
        <v>152</v>
      </c>
      <c r="K26" s="53">
        <v>4</v>
      </c>
      <c r="L26" s="53">
        <v>4</v>
      </c>
      <c r="M26" s="54">
        <v>4</v>
      </c>
      <c r="N26" s="79" t="s">
        <v>153</v>
      </c>
      <c r="O26" s="53"/>
      <c r="P26" s="53"/>
      <c r="Q26" s="54"/>
      <c r="R26" s="34"/>
      <c r="S26" s="34"/>
      <c r="T26" s="34"/>
      <c r="U26" s="34"/>
      <c r="V26" s="34"/>
      <c r="W26" s="84"/>
      <c r="X26" s="84"/>
      <c r="Y26" s="84"/>
      <c r="Z26" s="84"/>
      <c r="AA26" s="84"/>
      <c r="AB26" s="84"/>
      <c r="AC26" s="84"/>
    </row>
    <row r="27" spans="1:29" ht="16.5" thickBot="1" x14ac:dyDescent="0.3">
      <c r="A27" s="34"/>
      <c r="B27" s="80"/>
      <c r="C27" s="81"/>
      <c r="D27" s="81"/>
      <c r="E27" s="82"/>
      <c r="F27" s="80"/>
      <c r="G27" s="81"/>
      <c r="H27" s="81"/>
      <c r="I27" s="81"/>
      <c r="J27" s="81"/>
      <c r="K27" s="81"/>
      <c r="L27" s="81"/>
      <c r="M27" s="82"/>
      <c r="N27" s="80"/>
      <c r="O27" s="81"/>
      <c r="P27" s="81"/>
      <c r="Q27" s="82"/>
      <c r="R27" s="34"/>
      <c r="S27" s="34"/>
      <c r="T27" s="34"/>
      <c r="U27" s="34"/>
      <c r="V27" s="34"/>
      <c r="W27" s="84"/>
      <c r="X27" s="84"/>
      <c r="Y27" s="84"/>
      <c r="Z27" s="84"/>
      <c r="AA27" s="84"/>
      <c r="AB27" s="84"/>
      <c r="AC27" s="84"/>
    </row>
    <row r="28" spans="1:29" ht="15.75" x14ac:dyDescent="0.25">
      <c r="A28" s="34"/>
      <c r="B28" s="83" t="s">
        <v>154</v>
      </c>
      <c r="C28" s="34"/>
      <c r="D28" s="34"/>
      <c r="E28" s="34"/>
      <c r="F28" s="83"/>
      <c r="G28" s="34"/>
      <c r="H28" s="34"/>
      <c r="I28" s="34"/>
      <c r="J28" s="34"/>
      <c r="K28" s="34"/>
      <c r="L28" s="34"/>
      <c r="M28" s="34"/>
      <c r="N28" s="34"/>
      <c r="O28" s="34"/>
      <c r="P28" s="34"/>
      <c r="Q28" s="34"/>
      <c r="R28" s="34"/>
      <c r="S28" s="34"/>
      <c r="T28" s="34"/>
      <c r="U28" s="34"/>
      <c r="V28" s="34"/>
      <c r="W28" s="84"/>
      <c r="X28" s="84"/>
      <c r="Y28" s="84"/>
      <c r="Z28" s="84"/>
      <c r="AA28" s="84"/>
      <c r="AB28" s="84"/>
      <c r="AC28" s="84"/>
    </row>
    <row r="29" spans="1:29" ht="15.75" x14ac:dyDescent="0.25">
      <c r="A29" s="34"/>
      <c r="B29" s="83" t="s">
        <v>155</v>
      </c>
      <c r="C29" s="34"/>
      <c r="D29" s="34"/>
      <c r="E29" s="34"/>
      <c r="F29" s="83"/>
      <c r="G29" s="34"/>
      <c r="H29" s="34"/>
      <c r="I29" s="34"/>
      <c r="J29" s="34"/>
      <c r="K29" s="34"/>
      <c r="L29" s="34"/>
      <c r="M29" s="34"/>
      <c r="N29" s="34"/>
      <c r="O29" s="34"/>
      <c r="P29" s="34"/>
      <c r="Q29" s="34"/>
      <c r="R29" s="34"/>
      <c r="S29" s="34"/>
      <c r="T29" s="34"/>
      <c r="U29" s="34"/>
      <c r="V29" s="34"/>
      <c r="W29" s="84"/>
      <c r="X29" s="84"/>
      <c r="Y29" s="84"/>
      <c r="Z29" s="84"/>
      <c r="AA29" s="84"/>
      <c r="AB29" s="84"/>
      <c r="AC29" s="84"/>
    </row>
    <row r="30" spans="1:29" ht="15.75" x14ac:dyDescent="0.25">
      <c r="A30" s="34"/>
      <c r="B30" s="83" t="s">
        <v>156</v>
      </c>
      <c r="C30" s="34"/>
      <c r="D30" s="34"/>
      <c r="E30" s="34"/>
      <c r="F30" s="83"/>
      <c r="G30" s="34"/>
      <c r="H30" s="34"/>
      <c r="I30" s="34"/>
      <c r="J30" s="34"/>
      <c r="K30" s="34"/>
      <c r="L30" s="34"/>
      <c r="M30" s="34"/>
      <c r="N30" s="34"/>
      <c r="O30" s="34"/>
      <c r="P30" s="34"/>
      <c r="Q30" s="34"/>
      <c r="R30" s="34"/>
      <c r="S30" s="34"/>
      <c r="T30" s="34"/>
      <c r="U30" s="34"/>
      <c r="V30" s="34"/>
      <c r="W30" s="84"/>
      <c r="X30" s="84"/>
      <c r="Y30" s="84"/>
      <c r="Z30" s="84"/>
      <c r="AA30" s="84"/>
      <c r="AB30" s="84"/>
      <c r="AC30" s="84"/>
    </row>
    <row r="31" spans="1:29"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row>
    <row r="32" spans="1:29"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row>
    <row r="33" spans="1:29"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row>
    <row r="34" spans="1:29"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row>
    <row r="35" spans="1:29"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row>
    <row r="36" spans="1:29"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row>
    <row r="37" spans="1:29"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row>
    <row r="38" spans="1:29"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row>
    <row r="39" spans="1:29"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84"/>
    </row>
    <row r="40" spans="1:29"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61F40-3CC2-4EEE-8188-908E752ADE4B}">
  <dimension ref="A1:AD54"/>
  <sheetViews>
    <sheetView zoomScaleNormal="100" workbookViewId="0"/>
  </sheetViews>
  <sheetFormatPr defaultRowHeight="12.75" x14ac:dyDescent="0.2"/>
  <cols>
    <col min="1" max="1" width="4.7109375" style="30" customWidth="1"/>
    <col min="2" max="28" width="9.140625" style="30"/>
    <col min="29" max="29" width="4.7109375" style="30" customWidth="1"/>
    <col min="30" max="16384" width="9.140625" style="30"/>
  </cols>
  <sheetData>
    <row r="1" spans="1:30" x14ac:dyDescent="0.2">
      <c r="A1" s="85"/>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6"/>
      <c r="AD1" s="766"/>
    </row>
    <row r="2" spans="1:30" x14ac:dyDescent="0.2">
      <c r="A2" s="85"/>
      <c r="B2" s="87" t="s">
        <v>157</v>
      </c>
      <c r="C2" s="85"/>
      <c r="D2" s="85"/>
      <c r="E2" s="85"/>
      <c r="F2" s="85"/>
      <c r="G2" s="85"/>
      <c r="H2" s="85"/>
      <c r="I2" s="85"/>
      <c r="J2" s="85"/>
      <c r="K2" s="85"/>
      <c r="L2" s="85"/>
      <c r="M2" s="85"/>
      <c r="N2" s="85"/>
      <c r="O2" s="85"/>
      <c r="P2" s="85"/>
      <c r="Q2" s="85"/>
      <c r="R2" s="85"/>
      <c r="S2" s="85"/>
      <c r="T2" s="85"/>
      <c r="U2" s="85"/>
      <c r="V2" s="85"/>
      <c r="W2" s="85"/>
      <c r="X2" s="85"/>
      <c r="Y2" s="869" t="s">
        <v>158</v>
      </c>
      <c r="Z2" s="870"/>
      <c r="AA2" s="871" t="s">
        <v>159</v>
      </c>
      <c r="AB2" s="872"/>
      <c r="AC2" s="86"/>
      <c r="AD2" s="766"/>
    </row>
    <row r="3" spans="1:30" ht="13.5" thickBot="1" x14ac:dyDescent="0.25">
      <c r="A3" s="85"/>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6"/>
      <c r="AD3" s="766"/>
    </row>
    <row r="4" spans="1:30" ht="13.5" thickBot="1" x14ac:dyDescent="0.25">
      <c r="A4" s="85"/>
      <c r="B4" s="88" t="s">
        <v>160</v>
      </c>
      <c r="C4" s="89" t="s">
        <v>161</v>
      </c>
      <c r="D4" s="90" t="s">
        <v>162</v>
      </c>
      <c r="E4" s="89" t="s">
        <v>163</v>
      </c>
      <c r="F4" s="90" t="s">
        <v>162</v>
      </c>
      <c r="G4" s="89" t="s">
        <v>164</v>
      </c>
      <c r="H4" s="90" t="s">
        <v>162</v>
      </c>
      <c r="I4" s="89" t="s">
        <v>165</v>
      </c>
      <c r="J4" s="90" t="s">
        <v>162</v>
      </c>
      <c r="K4" s="89" t="s">
        <v>166</v>
      </c>
      <c r="L4" s="90" t="s">
        <v>162</v>
      </c>
      <c r="M4" s="89" t="s">
        <v>167</v>
      </c>
      <c r="N4" s="90" t="s">
        <v>162</v>
      </c>
      <c r="O4" s="89" t="s">
        <v>168</v>
      </c>
      <c r="P4" s="90" t="s">
        <v>162</v>
      </c>
      <c r="Q4" s="89" t="s">
        <v>169</v>
      </c>
      <c r="R4" s="90" t="s">
        <v>162</v>
      </c>
      <c r="S4" s="89" t="s">
        <v>170</v>
      </c>
      <c r="T4" s="90" t="s">
        <v>162</v>
      </c>
      <c r="U4" s="89" t="s">
        <v>171</v>
      </c>
      <c r="V4" s="90" t="s">
        <v>162</v>
      </c>
      <c r="W4" s="89" t="s">
        <v>172</v>
      </c>
      <c r="X4" s="90" t="s">
        <v>162</v>
      </c>
      <c r="Y4" s="89" t="s">
        <v>173</v>
      </c>
      <c r="Z4" s="90" t="s">
        <v>162</v>
      </c>
      <c r="AA4" s="89" t="s">
        <v>174</v>
      </c>
      <c r="AB4" s="91" t="s">
        <v>162</v>
      </c>
      <c r="AC4" s="86"/>
      <c r="AD4" s="766"/>
    </row>
    <row r="5" spans="1:30" x14ac:dyDescent="0.2">
      <c r="A5" s="85"/>
      <c r="B5" s="92">
        <f>AVERAGE(C12:AB12)</f>
        <v>9.3333333333333339</v>
      </c>
      <c r="C5" s="93" t="s">
        <v>175</v>
      </c>
      <c r="D5" s="94"/>
      <c r="E5" s="93" t="s">
        <v>175</v>
      </c>
      <c r="F5" s="95"/>
      <c r="G5" s="93" t="s">
        <v>175</v>
      </c>
      <c r="H5" s="94"/>
      <c r="I5" s="96" t="s">
        <v>176</v>
      </c>
      <c r="J5" s="96"/>
      <c r="K5" s="93" t="s">
        <v>175</v>
      </c>
      <c r="L5" s="96"/>
      <c r="M5" s="93" t="s">
        <v>177</v>
      </c>
      <c r="N5" s="96"/>
      <c r="O5" s="93" t="s">
        <v>178</v>
      </c>
      <c r="P5" s="96"/>
      <c r="Q5" s="93" t="s">
        <v>175</v>
      </c>
      <c r="R5" s="96"/>
      <c r="S5" s="93" t="s">
        <v>175</v>
      </c>
      <c r="T5" s="96"/>
      <c r="U5" s="93" t="s">
        <v>175</v>
      </c>
      <c r="V5" s="95"/>
      <c r="W5" s="93" t="s">
        <v>176</v>
      </c>
      <c r="X5" s="94"/>
      <c r="Y5" s="96" t="s">
        <v>175</v>
      </c>
      <c r="Z5" s="96"/>
      <c r="AA5" s="93" t="s">
        <v>175</v>
      </c>
      <c r="AB5" s="97"/>
      <c r="AC5" s="86"/>
      <c r="AD5" s="766"/>
    </row>
    <row r="6" spans="1:30" x14ac:dyDescent="0.2">
      <c r="A6" s="85"/>
      <c r="B6" s="98"/>
      <c r="C6" s="99" t="s">
        <v>179</v>
      </c>
      <c r="D6" s="100"/>
      <c r="E6" s="99" t="s">
        <v>180</v>
      </c>
      <c r="F6" s="96"/>
      <c r="G6" s="99" t="s">
        <v>181</v>
      </c>
      <c r="H6" s="100"/>
      <c r="I6" s="96" t="s">
        <v>182</v>
      </c>
      <c r="J6" s="96"/>
      <c r="K6" s="99" t="s">
        <v>183</v>
      </c>
      <c r="L6" s="96"/>
      <c r="M6" s="99" t="s">
        <v>184</v>
      </c>
      <c r="N6" s="96"/>
      <c r="O6" s="99" t="s">
        <v>185</v>
      </c>
      <c r="P6" s="96"/>
      <c r="Q6" s="99" t="s">
        <v>186</v>
      </c>
      <c r="R6" s="96"/>
      <c r="S6" s="99" t="s">
        <v>187</v>
      </c>
      <c r="T6" s="96"/>
      <c r="U6" s="99" t="s">
        <v>188</v>
      </c>
      <c r="V6" s="96"/>
      <c r="W6" s="99" t="s">
        <v>189</v>
      </c>
      <c r="X6" s="100"/>
      <c r="Y6" s="96" t="s">
        <v>190</v>
      </c>
      <c r="Z6" s="96"/>
      <c r="AA6" s="99" t="s">
        <v>191</v>
      </c>
      <c r="AB6" s="101"/>
      <c r="AC6" s="86"/>
      <c r="AD6" s="766"/>
    </row>
    <row r="7" spans="1:30" x14ac:dyDescent="0.2">
      <c r="A7" s="85"/>
      <c r="B7" s="98"/>
      <c r="C7" s="99" t="s">
        <v>192</v>
      </c>
      <c r="D7" s="100"/>
      <c r="E7" s="99" t="s">
        <v>193</v>
      </c>
      <c r="F7" s="96"/>
      <c r="G7" s="99" t="s">
        <v>194</v>
      </c>
      <c r="H7" s="100"/>
      <c r="I7" s="96" t="s">
        <v>180</v>
      </c>
      <c r="J7" s="96"/>
      <c r="K7" s="99" t="s">
        <v>195</v>
      </c>
      <c r="L7" s="96"/>
      <c r="M7" s="99"/>
      <c r="N7" s="96"/>
      <c r="O7" s="99" t="s">
        <v>196</v>
      </c>
      <c r="P7" s="96"/>
      <c r="Q7" s="99" t="s">
        <v>197</v>
      </c>
      <c r="R7" s="96"/>
      <c r="S7" s="99" t="s">
        <v>198</v>
      </c>
      <c r="T7" s="96"/>
      <c r="U7" s="99" t="s">
        <v>195</v>
      </c>
      <c r="V7" s="96"/>
      <c r="W7" s="99" t="s">
        <v>185</v>
      </c>
      <c r="X7" s="100"/>
      <c r="Y7" s="96" t="s">
        <v>199</v>
      </c>
      <c r="Z7" s="96"/>
      <c r="AA7" s="99" t="s">
        <v>200</v>
      </c>
      <c r="AB7" s="101"/>
      <c r="AC7" s="86"/>
      <c r="AD7" s="766"/>
    </row>
    <row r="8" spans="1:30" x14ac:dyDescent="0.2">
      <c r="A8" s="85"/>
      <c r="B8" s="98"/>
      <c r="C8" s="99"/>
      <c r="D8" s="100"/>
      <c r="E8" s="99" t="s">
        <v>201</v>
      </c>
      <c r="F8" s="96"/>
      <c r="G8" s="99"/>
      <c r="H8" s="100"/>
      <c r="I8" s="96" t="s">
        <v>202</v>
      </c>
      <c r="J8" s="96"/>
      <c r="K8" s="99" t="s">
        <v>203</v>
      </c>
      <c r="L8" s="96"/>
      <c r="M8" s="99"/>
      <c r="N8" s="96"/>
      <c r="O8" s="99" t="s">
        <v>204</v>
      </c>
      <c r="P8" s="96"/>
      <c r="Q8" s="99"/>
      <c r="R8" s="96"/>
      <c r="S8" s="99" t="s">
        <v>205</v>
      </c>
      <c r="T8" s="96"/>
      <c r="U8" s="99" t="s">
        <v>204</v>
      </c>
      <c r="V8" s="96"/>
      <c r="W8" s="99" t="s">
        <v>206</v>
      </c>
      <c r="X8" s="100"/>
      <c r="Y8" s="96" t="s">
        <v>207</v>
      </c>
      <c r="Z8" s="96"/>
      <c r="AA8" s="99"/>
      <c r="AB8" s="101"/>
      <c r="AC8" s="86"/>
      <c r="AD8" s="766"/>
    </row>
    <row r="9" spans="1:30" x14ac:dyDescent="0.2">
      <c r="A9" s="85"/>
      <c r="B9" s="98"/>
      <c r="C9" s="99"/>
      <c r="D9" s="100"/>
      <c r="E9" s="99"/>
      <c r="F9" s="96"/>
      <c r="G9" s="99"/>
      <c r="H9" s="100"/>
      <c r="I9" s="96" t="s">
        <v>208</v>
      </c>
      <c r="J9" s="96"/>
      <c r="K9" s="99" t="s">
        <v>209</v>
      </c>
      <c r="L9" s="96"/>
      <c r="M9" s="99"/>
      <c r="N9" s="96"/>
      <c r="O9" s="99" t="s">
        <v>210</v>
      </c>
      <c r="P9" s="96"/>
      <c r="Q9" s="99"/>
      <c r="R9" s="96"/>
      <c r="S9" s="99"/>
      <c r="T9" s="96"/>
      <c r="U9" s="99" t="s">
        <v>211</v>
      </c>
      <c r="V9" s="96"/>
      <c r="W9" s="99" t="s">
        <v>212</v>
      </c>
      <c r="X9" s="100"/>
      <c r="Y9" s="96" t="s">
        <v>213</v>
      </c>
      <c r="Z9" s="96"/>
      <c r="AA9" s="99"/>
      <c r="AB9" s="101"/>
      <c r="AC9" s="86"/>
      <c r="AD9" s="766"/>
    </row>
    <row r="10" spans="1:30" x14ac:dyDescent="0.2">
      <c r="A10" s="85"/>
      <c r="B10" s="98"/>
      <c r="C10" s="99"/>
      <c r="D10" s="100"/>
      <c r="E10" s="99"/>
      <c r="F10" s="96"/>
      <c r="G10" s="99"/>
      <c r="H10" s="100"/>
      <c r="I10" s="96"/>
      <c r="J10" s="96"/>
      <c r="K10" s="99"/>
      <c r="L10" s="96"/>
      <c r="M10" s="99"/>
      <c r="N10" s="96"/>
      <c r="O10" s="99"/>
      <c r="P10" s="96"/>
      <c r="Q10" s="99"/>
      <c r="R10" s="96"/>
      <c r="S10" s="99"/>
      <c r="T10" s="96"/>
      <c r="U10" s="99"/>
      <c r="V10" s="96"/>
      <c r="W10" s="99" t="s">
        <v>204</v>
      </c>
      <c r="X10" s="100"/>
      <c r="Y10" s="96"/>
      <c r="Z10" s="96"/>
      <c r="AA10" s="99"/>
      <c r="AB10" s="101"/>
      <c r="AC10" s="86"/>
      <c r="AD10" s="766"/>
    </row>
    <row r="11" spans="1:30" x14ac:dyDescent="0.2">
      <c r="A11" s="85"/>
      <c r="B11" s="98"/>
      <c r="C11" s="99"/>
      <c r="D11" s="100"/>
      <c r="E11" s="99"/>
      <c r="F11" s="96"/>
      <c r="G11" s="99"/>
      <c r="H11" s="100"/>
      <c r="I11" s="96"/>
      <c r="J11" s="96"/>
      <c r="K11" s="99"/>
      <c r="L11" s="96"/>
      <c r="M11" s="99"/>
      <c r="N11" s="96"/>
      <c r="O11" s="99"/>
      <c r="P11" s="96"/>
      <c r="Q11" s="99"/>
      <c r="R11" s="96"/>
      <c r="S11" s="99"/>
      <c r="T11" s="96"/>
      <c r="U11" s="99"/>
      <c r="V11" s="96"/>
      <c r="W11" s="99"/>
      <c r="X11" s="100"/>
      <c r="Y11" s="96"/>
      <c r="Z11" s="96"/>
      <c r="AA11" s="99"/>
      <c r="AB11" s="101"/>
      <c r="AC11" s="86"/>
      <c r="AD11" s="766"/>
    </row>
    <row r="12" spans="1:30" ht="13.5" thickBot="1" x14ac:dyDescent="0.25">
      <c r="A12" s="85"/>
      <c r="B12" s="102"/>
      <c r="C12" s="103">
        <v>10</v>
      </c>
      <c r="D12" s="104">
        <f>6+2</f>
        <v>8</v>
      </c>
      <c r="E12" s="103">
        <v>10</v>
      </c>
      <c r="F12" s="105">
        <f>2+2+3</f>
        <v>7</v>
      </c>
      <c r="G12" s="103">
        <v>10</v>
      </c>
      <c r="H12" s="104">
        <f>6+3</f>
        <v>9</v>
      </c>
      <c r="I12" s="105" t="s">
        <v>214</v>
      </c>
      <c r="J12" s="105"/>
      <c r="K12" s="103" t="s">
        <v>215</v>
      </c>
      <c r="L12" s="105" t="s">
        <v>1196</v>
      </c>
      <c r="M12" s="103">
        <v>10</v>
      </c>
      <c r="N12" s="105">
        <v>9</v>
      </c>
      <c r="O12" s="103" t="s">
        <v>214</v>
      </c>
      <c r="P12" s="105" t="s">
        <v>1197</v>
      </c>
      <c r="Q12" s="103">
        <v>10</v>
      </c>
      <c r="R12" s="105">
        <v>9</v>
      </c>
      <c r="S12" s="103">
        <v>10</v>
      </c>
      <c r="T12" s="105"/>
      <c r="U12" s="103" t="s">
        <v>215</v>
      </c>
      <c r="V12" s="105"/>
      <c r="W12" s="103" t="s">
        <v>216</v>
      </c>
      <c r="X12" s="104" t="s">
        <v>1198</v>
      </c>
      <c r="Y12" s="105" t="s">
        <v>217</v>
      </c>
      <c r="Z12" s="105"/>
      <c r="AA12" s="103">
        <v>10</v>
      </c>
      <c r="AB12" s="106"/>
      <c r="AC12" s="86"/>
      <c r="AD12" s="766"/>
    </row>
    <row r="13" spans="1:30" ht="13.5" thickBot="1" x14ac:dyDescent="0.25">
      <c r="A13" s="85"/>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6"/>
      <c r="AD13" s="766"/>
    </row>
    <row r="14" spans="1:30" ht="13.5" thickBot="1" x14ac:dyDescent="0.25">
      <c r="A14" s="85"/>
      <c r="B14" s="88" t="s">
        <v>218</v>
      </c>
      <c r="C14" s="89" t="s">
        <v>161</v>
      </c>
      <c r="D14" s="89"/>
      <c r="E14" s="89" t="s">
        <v>163</v>
      </c>
      <c r="F14" s="89"/>
      <c r="G14" s="89" t="s">
        <v>164</v>
      </c>
      <c r="H14" s="89"/>
      <c r="I14" s="89" t="s">
        <v>165</v>
      </c>
      <c r="J14" s="89"/>
      <c r="K14" s="89" t="s">
        <v>166</v>
      </c>
      <c r="L14" s="89"/>
      <c r="M14" s="89" t="s">
        <v>167</v>
      </c>
      <c r="N14" s="89"/>
      <c r="O14" s="89" t="s">
        <v>168</v>
      </c>
      <c r="P14" s="89"/>
      <c r="Q14" s="89" t="s">
        <v>169</v>
      </c>
      <c r="R14" s="89"/>
      <c r="S14" s="89" t="s">
        <v>170</v>
      </c>
      <c r="T14" s="89"/>
      <c r="U14" s="89" t="s">
        <v>171</v>
      </c>
      <c r="V14" s="89"/>
      <c r="W14" s="89" t="s">
        <v>172</v>
      </c>
      <c r="X14" s="89"/>
      <c r="Y14" s="89" t="s">
        <v>173</v>
      </c>
      <c r="Z14" s="89"/>
      <c r="AA14" s="89"/>
      <c r="AB14" s="107" t="s">
        <v>174</v>
      </c>
      <c r="AC14" s="86"/>
      <c r="AD14" s="766"/>
    </row>
    <row r="15" spans="1:30" ht="13.5" thickBot="1" x14ac:dyDescent="0.25">
      <c r="A15" s="85"/>
      <c r="B15" s="108">
        <v>2.9743589743589745</v>
      </c>
      <c r="C15" s="93" t="s">
        <v>204</v>
      </c>
      <c r="D15" s="96"/>
      <c r="E15" s="109" t="s">
        <v>180</v>
      </c>
      <c r="F15" s="110" t="s">
        <v>204</v>
      </c>
      <c r="G15" s="111" t="s">
        <v>178</v>
      </c>
      <c r="H15" s="112" t="s">
        <v>178</v>
      </c>
      <c r="I15" s="95" t="s">
        <v>192</v>
      </c>
      <c r="J15" s="96"/>
      <c r="K15" s="93" t="s">
        <v>204</v>
      </c>
      <c r="L15" s="96"/>
      <c r="M15" s="93" t="s">
        <v>203</v>
      </c>
      <c r="N15" s="96"/>
      <c r="O15" s="93" t="s">
        <v>219</v>
      </c>
      <c r="P15" s="96"/>
      <c r="Q15" s="93" t="s">
        <v>185</v>
      </c>
      <c r="R15" s="96"/>
      <c r="S15" s="113" t="s">
        <v>176</v>
      </c>
      <c r="T15" s="114"/>
      <c r="U15" s="184" t="s">
        <v>220</v>
      </c>
      <c r="V15" s="814" t="s">
        <v>1236</v>
      </c>
      <c r="W15" s="109" t="s">
        <v>185</v>
      </c>
      <c r="X15" s="110" t="s">
        <v>219</v>
      </c>
      <c r="Y15" s="96" t="s">
        <v>204</v>
      </c>
      <c r="Z15" s="96"/>
      <c r="AA15" s="93" t="s">
        <v>204</v>
      </c>
      <c r="AB15" s="97"/>
      <c r="AC15" s="86"/>
      <c r="AD15" s="766"/>
    </row>
    <row r="16" spans="1:30" ht="13.5" thickBot="1" x14ac:dyDescent="0.25">
      <c r="A16" s="85"/>
      <c r="B16" s="108">
        <v>3.2051282051282102</v>
      </c>
      <c r="C16" s="99" t="s">
        <v>198</v>
      </c>
      <c r="D16" s="100"/>
      <c r="E16" s="99" t="s">
        <v>221</v>
      </c>
      <c r="F16" s="115" t="s">
        <v>198</v>
      </c>
      <c r="G16" s="99" t="s">
        <v>222</v>
      </c>
      <c r="H16" s="116" t="s">
        <v>207</v>
      </c>
      <c r="I16" s="96"/>
      <c r="J16" s="96"/>
      <c r="K16" s="99" t="s">
        <v>198</v>
      </c>
      <c r="L16" s="96"/>
      <c r="M16" s="99"/>
      <c r="N16" s="96"/>
      <c r="O16" s="99"/>
      <c r="P16" s="96"/>
      <c r="Q16" s="99"/>
      <c r="R16" s="96"/>
      <c r="S16" s="99" t="s">
        <v>223</v>
      </c>
      <c r="T16" s="96"/>
      <c r="U16" s="99" t="s">
        <v>198</v>
      </c>
      <c r="V16" s="115" t="s">
        <v>192</v>
      </c>
      <c r="W16" s="99"/>
      <c r="X16" s="100"/>
      <c r="Y16" s="96" t="s">
        <v>198</v>
      </c>
      <c r="Z16" s="96"/>
      <c r="AA16" s="99" t="s">
        <v>198</v>
      </c>
      <c r="AB16" s="101"/>
      <c r="AC16" s="117"/>
      <c r="AD16" s="766"/>
    </row>
    <row r="17" spans="1:30" x14ac:dyDescent="0.2">
      <c r="A17" s="85"/>
      <c r="B17" s="98"/>
      <c r="C17" s="99"/>
      <c r="D17" s="100"/>
      <c r="E17" s="99"/>
      <c r="F17" s="100"/>
      <c r="G17" s="99"/>
      <c r="H17" s="100"/>
      <c r="I17" s="96"/>
      <c r="J17" s="96"/>
      <c r="K17" s="99"/>
      <c r="L17" s="96"/>
      <c r="M17" s="99"/>
      <c r="N17" s="96"/>
      <c r="O17" s="99"/>
      <c r="P17" s="96"/>
      <c r="Q17" s="99"/>
      <c r="R17" s="96"/>
      <c r="S17" s="99" t="s">
        <v>224</v>
      </c>
      <c r="T17" s="96"/>
      <c r="U17" s="99"/>
      <c r="V17" s="100"/>
      <c r="W17" s="99"/>
      <c r="X17" s="100"/>
      <c r="Y17" s="96"/>
      <c r="Z17" s="96"/>
      <c r="AA17" s="99"/>
      <c r="AB17" s="101"/>
      <c r="AC17" s="86"/>
      <c r="AD17" s="766"/>
    </row>
    <row r="18" spans="1:30" ht="13.5" thickBot="1" x14ac:dyDescent="0.25">
      <c r="A18" s="85"/>
      <c r="B18" s="102"/>
      <c r="C18" s="103" t="s">
        <v>225</v>
      </c>
      <c r="D18" s="104"/>
      <c r="E18" s="103" t="s">
        <v>226</v>
      </c>
      <c r="F18" s="104" t="s">
        <v>225</v>
      </c>
      <c r="G18" s="118" t="s">
        <v>227</v>
      </c>
      <c r="H18" s="119" t="s">
        <v>1199</v>
      </c>
      <c r="I18" s="105" t="s">
        <v>227</v>
      </c>
      <c r="J18" s="105"/>
      <c r="K18" s="103" t="s">
        <v>225</v>
      </c>
      <c r="L18" s="105"/>
      <c r="M18" s="103" t="s">
        <v>229</v>
      </c>
      <c r="N18" s="105"/>
      <c r="O18" s="103" t="s">
        <v>227</v>
      </c>
      <c r="P18" s="105"/>
      <c r="Q18" s="103" t="s">
        <v>229</v>
      </c>
      <c r="R18" s="105"/>
      <c r="S18" s="103" t="s">
        <v>229</v>
      </c>
      <c r="T18" s="104"/>
      <c r="U18" s="120" t="s">
        <v>230</v>
      </c>
      <c r="V18" s="121">
        <v>2</v>
      </c>
      <c r="W18" s="103" t="s">
        <v>228</v>
      </c>
      <c r="X18" s="104">
        <v>3</v>
      </c>
      <c r="Y18" s="105" t="s">
        <v>225</v>
      </c>
      <c r="Z18" s="105"/>
      <c r="AA18" s="103" t="s">
        <v>225</v>
      </c>
      <c r="AB18" s="106"/>
      <c r="AC18" s="86"/>
      <c r="AD18" s="766"/>
    </row>
    <row r="19" spans="1:30" ht="13.5" thickBot="1" x14ac:dyDescent="0.25">
      <c r="A19" s="85"/>
      <c r="B19" s="98"/>
      <c r="C19" s="93" t="s">
        <v>180</v>
      </c>
      <c r="D19" s="96"/>
      <c r="E19" s="99" t="s">
        <v>182</v>
      </c>
      <c r="F19" s="100"/>
      <c r="G19" s="93" t="s">
        <v>182</v>
      </c>
      <c r="H19" s="94"/>
      <c r="I19" s="96" t="s">
        <v>179</v>
      </c>
      <c r="J19" s="96"/>
      <c r="K19" s="99" t="s">
        <v>182</v>
      </c>
      <c r="L19" s="96"/>
      <c r="M19" s="99" t="s">
        <v>231</v>
      </c>
      <c r="N19" s="96"/>
      <c r="O19" s="99" t="s">
        <v>186</v>
      </c>
      <c r="P19" s="96"/>
      <c r="Q19" s="99" t="s">
        <v>182</v>
      </c>
      <c r="R19" s="96"/>
      <c r="S19" s="99" t="s">
        <v>182</v>
      </c>
      <c r="T19" s="96"/>
      <c r="U19" s="93" t="s">
        <v>231</v>
      </c>
      <c r="V19" s="94"/>
      <c r="W19" s="99" t="s">
        <v>191</v>
      </c>
      <c r="X19" s="100"/>
      <c r="Y19" s="96" t="s">
        <v>192</v>
      </c>
      <c r="Z19" s="96"/>
      <c r="AA19" s="99" t="s">
        <v>182</v>
      </c>
      <c r="AB19" s="101"/>
      <c r="AC19" s="86"/>
      <c r="AD19" s="766"/>
    </row>
    <row r="20" spans="1:30" ht="13.5" thickBot="1" x14ac:dyDescent="0.25">
      <c r="A20" s="85"/>
      <c r="B20" s="98"/>
      <c r="C20" s="99" t="s">
        <v>193</v>
      </c>
      <c r="D20" s="100"/>
      <c r="E20" s="99"/>
      <c r="F20" s="100"/>
      <c r="G20" s="99"/>
      <c r="H20" s="100"/>
      <c r="I20" s="96"/>
      <c r="J20" s="96"/>
      <c r="K20" s="99"/>
      <c r="L20" s="96"/>
      <c r="M20" s="99"/>
      <c r="N20" s="96"/>
      <c r="O20" s="99" t="s">
        <v>198</v>
      </c>
      <c r="P20" s="96"/>
      <c r="Q20" s="99"/>
      <c r="R20" s="96"/>
      <c r="S20" s="99"/>
      <c r="T20" s="96"/>
      <c r="U20" s="99"/>
      <c r="V20" s="100"/>
      <c r="W20" s="122" t="s">
        <v>207</v>
      </c>
      <c r="X20" s="100"/>
      <c r="Y20" s="96"/>
      <c r="Z20" s="96"/>
      <c r="AA20" s="99"/>
      <c r="AB20" s="101"/>
      <c r="AC20" s="86"/>
      <c r="AD20" s="766"/>
    </row>
    <row r="21" spans="1:30" x14ac:dyDescent="0.2">
      <c r="A21" s="85"/>
      <c r="B21" s="98"/>
      <c r="C21" s="99"/>
      <c r="D21" s="100"/>
      <c r="E21" s="99"/>
      <c r="F21" s="100"/>
      <c r="G21" s="99"/>
      <c r="H21" s="100"/>
      <c r="I21" s="96"/>
      <c r="J21" s="96"/>
      <c r="K21" s="99"/>
      <c r="L21" s="96"/>
      <c r="M21" s="99"/>
      <c r="N21" s="96"/>
      <c r="O21" s="99"/>
      <c r="P21" s="96"/>
      <c r="Q21" s="99"/>
      <c r="R21" s="96"/>
      <c r="S21" s="99"/>
      <c r="T21" s="96"/>
      <c r="U21" s="99"/>
      <c r="V21" s="100"/>
      <c r="W21" s="99"/>
      <c r="X21" s="100"/>
      <c r="Y21" s="96"/>
      <c r="Z21" s="96"/>
      <c r="AA21" s="99"/>
      <c r="AB21" s="101"/>
      <c r="AC21" s="86"/>
      <c r="AD21" s="766"/>
    </row>
    <row r="22" spans="1:30" ht="13.5" thickBot="1" x14ac:dyDescent="0.25">
      <c r="A22" s="85"/>
      <c r="B22" s="98"/>
      <c r="C22" s="103" t="s">
        <v>229</v>
      </c>
      <c r="D22" s="104"/>
      <c r="E22" s="118" t="s">
        <v>227</v>
      </c>
      <c r="F22" s="104"/>
      <c r="G22" s="103" t="s">
        <v>227</v>
      </c>
      <c r="H22" s="104"/>
      <c r="I22" s="105" t="s">
        <v>229</v>
      </c>
      <c r="J22" s="123"/>
      <c r="K22" s="118" t="s">
        <v>227</v>
      </c>
      <c r="L22" s="123"/>
      <c r="M22" s="118" t="s">
        <v>227</v>
      </c>
      <c r="N22" s="123"/>
      <c r="O22" s="118" t="s">
        <v>232</v>
      </c>
      <c r="P22" s="123"/>
      <c r="Q22" s="103" t="s">
        <v>227</v>
      </c>
      <c r="R22" s="123"/>
      <c r="S22" s="118" t="s">
        <v>227</v>
      </c>
      <c r="T22" s="123"/>
      <c r="U22" s="103" t="s">
        <v>227</v>
      </c>
      <c r="V22" s="104"/>
      <c r="W22" s="120" t="s">
        <v>233</v>
      </c>
      <c r="X22" s="121"/>
      <c r="Y22" s="123" t="s">
        <v>227</v>
      </c>
      <c r="Z22" s="123"/>
      <c r="AA22" s="118" t="s">
        <v>227</v>
      </c>
      <c r="AB22" s="106"/>
      <c r="AC22" s="86"/>
      <c r="AD22" s="766"/>
    </row>
    <row r="23" spans="1:30" ht="13.5" thickBot="1" x14ac:dyDescent="0.25">
      <c r="A23" s="85"/>
      <c r="B23" s="124"/>
      <c r="C23" s="99" t="s">
        <v>200</v>
      </c>
      <c r="D23" s="100"/>
      <c r="E23" s="93" t="s">
        <v>196</v>
      </c>
      <c r="F23" s="100"/>
      <c r="G23" s="125" t="s">
        <v>207</v>
      </c>
      <c r="H23" s="94" t="s">
        <v>200</v>
      </c>
      <c r="I23" s="96" t="s">
        <v>196</v>
      </c>
      <c r="J23" s="95"/>
      <c r="K23" s="93" t="s">
        <v>223</v>
      </c>
      <c r="L23" s="95"/>
      <c r="M23" s="93" t="s">
        <v>185</v>
      </c>
      <c r="N23" s="95"/>
      <c r="O23" s="93" t="s">
        <v>191</v>
      </c>
      <c r="P23" s="95"/>
      <c r="Q23" s="93" t="s">
        <v>234</v>
      </c>
      <c r="R23" s="95"/>
      <c r="S23" s="93" t="s">
        <v>194</v>
      </c>
      <c r="T23" s="95"/>
      <c r="U23" s="93" t="s">
        <v>185</v>
      </c>
      <c r="V23" s="94"/>
      <c r="W23" s="93" t="s">
        <v>201</v>
      </c>
      <c r="X23" s="94"/>
      <c r="Y23" s="95" t="s">
        <v>196</v>
      </c>
      <c r="Z23" s="95"/>
      <c r="AA23" s="93" t="s">
        <v>223</v>
      </c>
      <c r="AB23" s="97"/>
      <c r="AC23" s="86"/>
      <c r="AD23" s="766"/>
    </row>
    <row r="24" spans="1:30" ht="13.5" thickBot="1" x14ac:dyDescent="0.25">
      <c r="A24" s="85"/>
      <c r="B24" s="98"/>
      <c r="C24" s="99"/>
      <c r="D24" s="100"/>
      <c r="E24" s="99" t="s">
        <v>221</v>
      </c>
      <c r="F24" s="100"/>
      <c r="G24" s="99" t="s">
        <v>200</v>
      </c>
      <c r="H24" s="814" t="s">
        <v>1236</v>
      </c>
      <c r="I24" s="96" t="s">
        <v>187</v>
      </c>
      <c r="J24" s="96"/>
      <c r="K24" s="99"/>
      <c r="L24" s="96"/>
      <c r="M24" s="99"/>
      <c r="N24" s="96"/>
      <c r="O24" s="99"/>
      <c r="P24" s="96"/>
      <c r="Q24" s="99"/>
      <c r="R24" s="96"/>
      <c r="S24" s="99"/>
      <c r="T24" s="96"/>
      <c r="U24" s="99"/>
      <c r="V24" s="100"/>
      <c r="W24" s="122" t="s">
        <v>207</v>
      </c>
      <c r="X24" s="100"/>
      <c r="Y24" s="96" t="s">
        <v>198</v>
      </c>
      <c r="Z24" s="96"/>
      <c r="AA24" s="99" t="s">
        <v>204</v>
      </c>
      <c r="AB24" s="101"/>
      <c r="AC24" s="86"/>
      <c r="AD24" s="766"/>
    </row>
    <row r="25" spans="1:30" ht="13.5" thickBot="1" x14ac:dyDescent="0.25">
      <c r="A25" s="85"/>
      <c r="B25" s="98"/>
      <c r="C25" s="99"/>
      <c r="D25" s="100"/>
      <c r="E25" s="99"/>
      <c r="F25" s="100"/>
      <c r="G25" s="99"/>
      <c r="H25" s="100"/>
      <c r="I25" s="96"/>
      <c r="J25" s="96"/>
      <c r="K25" s="99"/>
      <c r="L25" s="96"/>
      <c r="M25" s="99"/>
      <c r="N25" s="96"/>
      <c r="O25" s="99"/>
      <c r="P25" s="96"/>
      <c r="Q25" s="99"/>
      <c r="R25" s="96"/>
      <c r="S25" s="99"/>
      <c r="T25" s="96"/>
      <c r="U25" s="99"/>
      <c r="V25" s="100"/>
      <c r="W25" s="99"/>
      <c r="X25" s="100"/>
      <c r="Y25" s="96"/>
      <c r="Z25" s="96"/>
      <c r="AA25" s="122" t="s">
        <v>207</v>
      </c>
      <c r="AB25" s="101"/>
      <c r="AC25" s="86"/>
      <c r="AD25" s="766"/>
    </row>
    <row r="26" spans="1:30" ht="13.5" thickBot="1" x14ac:dyDescent="0.25">
      <c r="A26" s="85"/>
      <c r="B26" s="102"/>
      <c r="C26" s="103" t="s">
        <v>235</v>
      </c>
      <c r="D26" s="104"/>
      <c r="E26" s="103" t="s">
        <v>232</v>
      </c>
      <c r="F26" s="104"/>
      <c r="G26" s="126" t="s">
        <v>233</v>
      </c>
      <c r="H26" s="104" t="s">
        <v>235</v>
      </c>
      <c r="I26" s="103" t="s">
        <v>232</v>
      </c>
      <c r="J26" s="105"/>
      <c r="K26" s="103" t="s">
        <v>227</v>
      </c>
      <c r="L26" s="105"/>
      <c r="M26" s="103" t="s">
        <v>229</v>
      </c>
      <c r="N26" s="105"/>
      <c r="O26" s="103" t="s">
        <v>235</v>
      </c>
      <c r="P26" s="105"/>
      <c r="Q26" s="103" t="s">
        <v>227</v>
      </c>
      <c r="R26" s="105"/>
      <c r="S26" s="103" t="s">
        <v>229</v>
      </c>
      <c r="T26" s="104"/>
      <c r="U26" s="103" t="s">
        <v>229</v>
      </c>
      <c r="V26" s="104"/>
      <c r="W26" s="127" t="s">
        <v>236</v>
      </c>
      <c r="X26" s="128"/>
      <c r="Y26" s="105" t="s">
        <v>232</v>
      </c>
      <c r="Z26" s="105"/>
      <c r="AA26" s="126" t="s">
        <v>237</v>
      </c>
      <c r="AB26" s="129"/>
      <c r="AC26" s="86"/>
      <c r="AD26" s="766"/>
    </row>
    <row r="27" spans="1:30" ht="13.5" thickBot="1" x14ac:dyDescent="0.25">
      <c r="A27" s="85"/>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86"/>
      <c r="AD27" s="766"/>
    </row>
    <row r="28" spans="1:30" ht="13.5" thickBot="1" x14ac:dyDescent="0.25">
      <c r="A28" s="85"/>
      <c r="B28" s="88" t="s">
        <v>238</v>
      </c>
      <c r="C28" s="89" t="s">
        <v>161</v>
      </c>
      <c r="D28" s="89"/>
      <c r="E28" s="89" t="s">
        <v>163</v>
      </c>
      <c r="F28" s="89"/>
      <c r="G28" s="89" t="s">
        <v>164</v>
      </c>
      <c r="H28" s="89"/>
      <c r="I28" s="89" t="s">
        <v>165</v>
      </c>
      <c r="J28" s="89"/>
      <c r="K28" s="89" t="s">
        <v>166</v>
      </c>
      <c r="L28" s="89"/>
      <c r="M28" s="89" t="s">
        <v>167</v>
      </c>
      <c r="N28" s="89"/>
      <c r="O28" s="89" t="s">
        <v>168</v>
      </c>
      <c r="P28" s="89"/>
      <c r="Q28" s="89" t="s">
        <v>169</v>
      </c>
      <c r="R28" s="89"/>
      <c r="S28" s="89" t="s">
        <v>170</v>
      </c>
      <c r="T28" s="89"/>
      <c r="U28" s="89" t="s">
        <v>171</v>
      </c>
      <c r="V28" s="89"/>
      <c r="W28" s="89" t="s">
        <v>172</v>
      </c>
      <c r="X28" s="89"/>
      <c r="Y28" s="89" t="s">
        <v>173</v>
      </c>
      <c r="Z28" s="89"/>
      <c r="AA28" s="89"/>
      <c r="AB28" s="107" t="s">
        <v>174</v>
      </c>
      <c r="AC28" s="86"/>
      <c r="AD28" s="766"/>
    </row>
    <row r="29" spans="1:30" x14ac:dyDescent="0.2">
      <c r="A29" s="85"/>
      <c r="B29" s="131">
        <v>6.2307692307692308</v>
      </c>
      <c r="C29" s="113" t="s">
        <v>177</v>
      </c>
      <c r="D29" s="94"/>
      <c r="E29" s="93" t="s">
        <v>182</v>
      </c>
      <c r="F29" s="94" t="s">
        <v>182</v>
      </c>
      <c r="G29" s="93" t="s">
        <v>182</v>
      </c>
      <c r="H29" s="94"/>
      <c r="I29" s="95" t="s">
        <v>185</v>
      </c>
      <c r="J29" s="95"/>
      <c r="K29" s="133" t="s">
        <v>177</v>
      </c>
      <c r="L29" s="132"/>
      <c r="M29" s="93" t="s">
        <v>234</v>
      </c>
      <c r="N29" s="96"/>
      <c r="O29" s="93" t="s">
        <v>219</v>
      </c>
      <c r="P29" s="95"/>
      <c r="Q29" s="133" t="s">
        <v>178</v>
      </c>
      <c r="R29" s="134"/>
      <c r="S29" s="133" t="s">
        <v>176</v>
      </c>
      <c r="T29" s="134"/>
      <c r="U29" s="185" t="s">
        <v>251</v>
      </c>
      <c r="V29" s="815" t="s">
        <v>1236</v>
      </c>
      <c r="W29" s="93" t="s">
        <v>219</v>
      </c>
      <c r="X29" s="94" t="s">
        <v>219</v>
      </c>
      <c r="Y29" s="96" t="s">
        <v>239</v>
      </c>
      <c r="Z29" s="96"/>
      <c r="AA29" s="93" t="s">
        <v>204</v>
      </c>
      <c r="AB29" s="97"/>
      <c r="AC29" s="86"/>
      <c r="AD29" s="766"/>
    </row>
    <row r="30" spans="1:30" ht="13.5" thickBot="1" x14ac:dyDescent="0.25">
      <c r="A30" s="85"/>
      <c r="B30" s="108">
        <v>6.6410256410256396</v>
      </c>
      <c r="C30" s="99"/>
      <c r="D30" s="100"/>
      <c r="E30" s="135" t="s">
        <v>180</v>
      </c>
      <c r="F30" s="115" t="s">
        <v>204</v>
      </c>
      <c r="G30" s="99" t="s">
        <v>212</v>
      </c>
      <c r="H30" s="100"/>
      <c r="I30" s="96" t="s">
        <v>234</v>
      </c>
      <c r="J30" s="96"/>
      <c r="K30" s="99"/>
      <c r="L30" s="96"/>
      <c r="M30" s="99" t="s">
        <v>240</v>
      </c>
      <c r="N30" s="96"/>
      <c r="O30" s="99" t="s">
        <v>186</v>
      </c>
      <c r="P30" s="96"/>
      <c r="Q30" s="136"/>
      <c r="R30" s="137"/>
      <c r="S30" s="136" t="s">
        <v>223</v>
      </c>
      <c r="T30" s="137"/>
      <c r="U30" s="99" t="s">
        <v>198</v>
      </c>
      <c r="V30" s="800" t="s">
        <v>198</v>
      </c>
      <c r="W30" s="99"/>
      <c r="X30" s="115" t="s">
        <v>198</v>
      </c>
      <c r="Y30" s="96" t="s">
        <v>212</v>
      </c>
      <c r="Z30" s="96"/>
      <c r="AA30" s="99" t="s">
        <v>198</v>
      </c>
      <c r="AB30" s="101"/>
      <c r="AC30" s="86"/>
      <c r="AD30" s="766"/>
    </row>
    <row r="31" spans="1:30" ht="13.5" thickBot="1" x14ac:dyDescent="0.25">
      <c r="A31" s="85"/>
      <c r="B31" s="98"/>
      <c r="C31" s="99"/>
      <c r="D31" s="100"/>
      <c r="E31" s="99" t="s">
        <v>221</v>
      </c>
      <c r="F31" s="115" t="s">
        <v>198</v>
      </c>
      <c r="G31" s="122" t="s">
        <v>207</v>
      </c>
      <c r="H31" s="100"/>
      <c r="I31" s="96"/>
      <c r="J31" s="96"/>
      <c r="K31" s="99"/>
      <c r="L31" s="96"/>
      <c r="M31" s="99"/>
      <c r="N31" s="96"/>
      <c r="O31" s="99" t="s">
        <v>198</v>
      </c>
      <c r="P31" s="96"/>
      <c r="Q31" s="136"/>
      <c r="R31" s="137"/>
      <c r="S31" s="136" t="s">
        <v>234</v>
      </c>
      <c r="T31" s="137"/>
      <c r="U31" s="185" t="s">
        <v>253</v>
      </c>
      <c r="V31" s="115" t="s">
        <v>192</v>
      </c>
      <c r="W31" s="99"/>
      <c r="X31" s="100"/>
      <c r="Y31" s="138" t="s">
        <v>207</v>
      </c>
      <c r="Z31" s="96"/>
      <c r="AA31" s="99" t="s">
        <v>192</v>
      </c>
      <c r="AB31" s="101"/>
      <c r="AC31" s="86"/>
      <c r="AD31" s="766"/>
    </row>
    <row r="32" spans="1:30" x14ac:dyDescent="0.2">
      <c r="A32" s="85"/>
      <c r="B32" s="98"/>
      <c r="C32" s="99"/>
      <c r="D32" s="100"/>
      <c r="E32" s="99"/>
      <c r="F32" s="100"/>
      <c r="G32" s="99"/>
      <c r="H32" s="100"/>
      <c r="I32" s="96"/>
      <c r="J32" s="96"/>
      <c r="K32" s="99"/>
      <c r="L32" s="96"/>
      <c r="M32" s="99"/>
      <c r="N32" s="96"/>
      <c r="O32" s="99"/>
      <c r="P32" s="96"/>
      <c r="Q32" s="136"/>
      <c r="R32" s="137"/>
      <c r="S32" s="136" t="s">
        <v>224</v>
      </c>
      <c r="T32" s="137"/>
      <c r="U32" s="146"/>
      <c r="V32" s="100"/>
      <c r="W32" s="99"/>
      <c r="X32" s="100"/>
      <c r="Y32" s="96"/>
      <c r="Z32" s="96"/>
      <c r="AA32" s="99"/>
      <c r="AB32" s="101"/>
      <c r="AC32" s="86"/>
      <c r="AD32" s="766"/>
    </row>
    <row r="33" spans="1:30" ht="13.5" thickBot="1" x14ac:dyDescent="0.25">
      <c r="A33" s="85"/>
      <c r="B33" s="98"/>
      <c r="C33" s="118" t="s">
        <v>241</v>
      </c>
      <c r="D33" s="104"/>
      <c r="E33" s="118" t="s">
        <v>242</v>
      </c>
      <c r="F33" s="104" t="s">
        <v>250</v>
      </c>
      <c r="G33" s="118" t="s">
        <v>243</v>
      </c>
      <c r="H33" s="104"/>
      <c r="I33" s="105" t="s">
        <v>241</v>
      </c>
      <c r="J33" s="105"/>
      <c r="K33" s="118" t="s">
        <v>241</v>
      </c>
      <c r="L33" s="123"/>
      <c r="M33" s="118" t="s">
        <v>245</v>
      </c>
      <c r="N33" s="123"/>
      <c r="O33" s="103" t="s">
        <v>246</v>
      </c>
      <c r="P33" s="105"/>
      <c r="Q33" s="139" t="s">
        <v>244</v>
      </c>
      <c r="R33" s="140"/>
      <c r="S33" s="139" t="s">
        <v>241</v>
      </c>
      <c r="T33" s="140"/>
      <c r="U33" s="127" t="s">
        <v>256</v>
      </c>
      <c r="V33" s="104" t="s">
        <v>1143</v>
      </c>
      <c r="W33" s="120" t="s">
        <v>248</v>
      </c>
      <c r="X33" s="104" t="s">
        <v>235</v>
      </c>
      <c r="Y33" s="141" t="s">
        <v>249</v>
      </c>
      <c r="Z33" s="141"/>
      <c r="AA33" s="118" t="s">
        <v>250</v>
      </c>
      <c r="AB33" s="142"/>
      <c r="AC33" s="86"/>
      <c r="AD33" s="766"/>
    </row>
    <row r="34" spans="1:30" ht="13.5" thickBot="1" x14ac:dyDescent="0.25">
      <c r="A34" s="85"/>
      <c r="B34" s="124"/>
      <c r="C34" s="93" t="s">
        <v>180</v>
      </c>
      <c r="D34" s="94"/>
      <c r="E34" s="125" t="s">
        <v>207</v>
      </c>
      <c r="F34" s="100"/>
      <c r="G34" s="93" t="s">
        <v>196</v>
      </c>
      <c r="H34" s="100"/>
      <c r="I34" s="95" t="s">
        <v>179</v>
      </c>
      <c r="J34" s="96"/>
      <c r="K34" s="93" t="s">
        <v>223</v>
      </c>
      <c r="L34" s="95"/>
      <c r="M34" s="93" t="s">
        <v>182</v>
      </c>
      <c r="N34" s="95"/>
      <c r="O34" s="143" t="s">
        <v>182</v>
      </c>
      <c r="P34" s="95"/>
      <c r="Q34" s="99" t="s">
        <v>182</v>
      </c>
      <c r="R34" s="95"/>
      <c r="S34" s="93" t="s">
        <v>182</v>
      </c>
      <c r="T34" s="96"/>
      <c r="U34" s="143" t="s">
        <v>231</v>
      </c>
      <c r="V34" s="94"/>
      <c r="W34" s="109" t="s">
        <v>185</v>
      </c>
      <c r="X34" s="115" t="s">
        <v>219</v>
      </c>
      <c r="Y34" s="114" t="s">
        <v>178</v>
      </c>
      <c r="Z34" s="114"/>
      <c r="AA34" s="93" t="s">
        <v>196</v>
      </c>
      <c r="AB34" s="97"/>
      <c r="AC34" s="86"/>
      <c r="AD34" s="766"/>
    </row>
    <row r="35" spans="1:30" ht="13.5" thickBot="1" x14ac:dyDescent="0.25">
      <c r="A35" s="85"/>
      <c r="B35" s="98"/>
      <c r="C35" s="99" t="s">
        <v>200</v>
      </c>
      <c r="D35" s="100"/>
      <c r="E35" s="99" t="s">
        <v>213</v>
      </c>
      <c r="F35" s="100"/>
      <c r="G35" s="99" t="s">
        <v>182</v>
      </c>
      <c r="H35" s="100"/>
      <c r="I35" s="96" t="s">
        <v>187</v>
      </c>
      <c r="J35" s="96"/>
      <c r="K35" s="99" t="s">
        <v>252</v>
      </c>
      <c r="L35" s="144"/>
      <c r="M35" s="99" t="s">
        <v>180</v>
      </c>
      <c r="N35" s="96"/>
      <c r="O35" s="136" t="s">
        <v>180</v>
      </c>
      <c r="P35" s="96"/>
      <c r="Q35" s="99" t="s">
        <v>180</v>
      </c>
      <c r="R35" s="96"/>
      <c r="S35" s="99" t="s">
        <v>194</v>
      </c>
      <c r="T35" s="96"/>
      <c r="U35" s="153" t="s">
        <v>252</v>
      </c>
      <c r="V35" s="154"/>
      <c r="W35" s="99" t="s">
        <v>191</v>
      </c>
      <c r="X35" s="100" t="s">
        <v>191</v>
      </c>
      <c r="Y35" s="96"/>
      <c r="Z35" s="96"/>
      <c r="AA35" s="99" t="s">
        <v>182</v>
      </c>
      <c r="AB35" s="101"/>
      <c r="AC35" s="86"/>
      <c r="AD35" s="766"/>
    </row>
    <row r="36" spans="1:30" ht="13.5" thickBot="1" x14ac:dyDescent="0.25">
      <c r="A36" s="85"/>
      <c r="B36" s="98"/>
      <c r="C36" s="99"/>
      <c r="D36" s="100"/>
      <c r="E36" s="99"/>
      <c r="F36" s="100"/>
      <c r="G36" s="122" t="s">
        <v>210</v>
      </c>
      <c r="H36" s="100"/>
      <c r="I36" s="96"/>
      <c r="J36" s="96"/>
      <c r="K36" s="99"/>
      <c r="L36" s="96"/>
      <c r="M36" s="99"/>
      <c r="N36" s="96"/>
      <c r="O36" s="136"/>
      <c r="P36" s="137"/>
      <c r="Q36" s="99"/>
      <c r="R36" s="96"/>
      <c r="S36" s="99"/>
      <c r="T36" s="96"/>
      <c r="U36" s="136"/>
      <c r="V36" s="100"/>
      <c r="W36" s="122" t="s">
        <v>207</v>
      </c>
      <c r="X36" s="145" t="s">
        <v>207</v>
      </c>
      <c r="Y36" s="96"/>
      <c r="Z36" s="96"/>
      <c r="AA36" s="99" t="s">
        <v>180</v>
      </c>
      <c r="AB36" s="101"/>
      <c r="AC36" s="86"/>
      <c r="AD36" s="766"/>
    </row>
    <row r="37" spans="1:30" x14ac:dyDescent="0.2">
      <c r="A37" s="85"/>
      <c r="B37" s="98"/>
      <c r="C37" s="99"/>
      <c r="D37" s="100"/>
      <c r="E37" s="99"/>
      <c r="F37" s="100"/>
      <c r="G37" s="99" t="s">
        <v>213</v>
      </c>
      <c r="H37" s="100"/>
      <c r="I37" s="96"/>
      <c r="J37" s="96"/>
      <c r="K37" s="99"/>
      <c r="L37" s="96"/>
      <c r="M37" s="99"/>
      <c r="N37" s="96"/>
      <c r="O37" s="136"/>
      <c r="P37" s="137"/>
      <c r="Q37" s="99"/>
      <c r="R37" s="96"/>
      <c r="S37" s="99"/>
      <c r="T37" s="96"/>
      <c r="U37" s="136"/>
      <c r="V37" s="100"/>
      <c r="W37" s="146"/>
      <c r="X37" s="147"/>
      <c r="Y37" s="96"/>
      <c r="Z37" s="96"/>
      <c r="AA37" s="99"/>
      <c r="AB37" s="101"/>
      <c r="AC37" s="86"/>
      <c r="AD37" s="766"/>
    </row>
    <row r="38" spans="1:30" ht="13.5" thickBot="1" x14ac:dyDescent="0.25">
      <c r="A38" s="85"/>
      <c r="B38" s="102"/>
      <c r="C38" s="103" t="s">
        <v>241</v>
      </c>
      <c r="D38" s="104"/>
      <c r="E38" s="103" t="s">
        <v>254</v>
      </c>
      <c r="F38" s="104"/>
      <c r="G38" s="103" t="s">
        <v>255</v>
      </c>
      <c r="H38" s="104"/>
      <c r="I38" s="123" t="s">
        <v>244</v>
      </c>
      <c r="J38" s="123"/>
      <c r="K38" s="103" t="s">
        <v>245</v>
      </c>
      <c r="L38" s="105"/>
      <c r="M38" s="103" t="s">
        <v>235</v>
      </c>
      <c r="N38" s="105"/>
      <c r="O38" s="139" t="s">
        <v>235</v>
      </c>
      <c r="P38" s="140"/>
      <c r="Q38" s="118" t="s">
        <v>235</v>
      </c>
      <c r="R38" s="123"/>
      <c r="S38" s="103" t="s">
        <v>241</v>
      </c>
      <c r="T38" s="123"/>
      <c r="U38" s="139" t="s">
        <v>245</v>
      </c>
      <c r="V38" s="104"/>
      <c r="W38" s="126" t="s">
        <v>257</v>
      </c>
      <c r="X38" s="148" t="s">
        <v>258</v>
      </c>
      <c r="Y38" s="105" t="s">
        <v>244</v>
      </c>
      <c r="Z38" s="105"/>
      <c r="AA38" s="103" t="s">
        <v>246</v>
      </c>
      <c r="AB38" s="106"/>
      <c r="AC38" s="86"/>
      <c r="AD38" s="766"/>
    </row>
    <row r="39" spans="1:30" ht="13.5" thickBot="1" x14ac:dyDescent="0.25">
      <c r="A39" s="85"/>
      <c r="B39" s="149"/>
      <c r="C39" s="133" t="s">
        <v>176</v>
      </c>
      <c r="D39" s="100"/>
      <c r="E39" s="143" t="s">
        <v>185</v>
      </c>
      <c r="F39" s="110" t="s">
        <v>186</v>
      </c>
      <c r="G39" s="143" t="s">
        <v>182</v>
      </c>
      <c r="H39" s="100"/>
      <c r="I39" s="150" t="s">
        <v>234</v>
      </c>
      <c r="J39" s="150"/>
      <c r="K39" s="113" t="s">
        <v>177</v>
      </c>
      <c r="L39" s="134"/>
      <c r="M39" s="143" t="s">
        <v>219</v>
      </c>
      <c r="N39" s="137"/>
      <c r="O39" s="99" t="s">
        <v>186</v>
      </c>
      <c r="P39" s="96"/>
      <c r="Q39" s="113" t="s">
        <v>178</v>
      </c>
      <c r="R39" s="114"/>
      <c r="S39" s="113" t="s">
        <v>176</v>
      </c>
      <c r="T39" s="114"/>
      <c r="U39" s="93" t="s">
        <v>185</v>
      </c>
      <c r="V39" s="94"/>
      <c r="W39" s="143" t="s">
        <v>201</v>
      </c>
      <c r="X39" s="94" t="s">
        <v>201</v>
      </c>
      <c r="Y39" s="150" t="s">
        <v>223</v>
      </c>
      <c r="Z39" s="150"/>
      <c r="AA39" s="143" t="s">
        <v>223</v>
      </c>
      <c r="AB39" s="151"/>
      <c r="AC39" s="86"/>
      <c r="AD39" s="766"/>
    </row>
    <row r="40" spans="1:30" ht="13.5" thickBot="1" x14ac:dyDescent="0.25">
      <c r="A40" s="85"/>
      <c r="B40" s="152"/>
      <c r="C40" s="136" t="s">
        <v>196</v>
      </c>
      <c r="D40" s="100"/>
      <c r="E40" s="136" t="s">
        <v>182</v>
      </c>
      <c r="F40" s="100" t="s">
        <v>182</v>
      </c>
      <c r="G40" s="136" t="s">
        <v>180</v>
      </c>
      <c r="H40" s="100"/>
      <c r="I40" s="137" t="s">
        <v>187</v>
      </c>
      <c r="J40" s="137"/>
      <c r="K40" s="136" t="s">
        <v>234</v>
      </c>
      <c r="L40" s="137"/>
      <c r="M40" s="136"/>
      <c r="N40" s="137"/>
      <c r="O40" s="99" t="s">
        <v>191</v>
      </c>
      <c r="P40" s="96"/>
      <c r="Q40" s="99" t="s">
        <v>190</v>
      </c>
      <c r="R40" s="96"/>
      <c r="S40" s="99" t="s">
        <v>185</v>
      </c>
      <c r="T40" s="96"/>
      <c r="U40" s="99" t="s">
        <v>196</v>
      </c>
      <c r="V40" s="100"/>
      <c r="W40" s="155" t="s">
        <v>207</v>
      </c>
      <c r="X40" s="145" t="s">
        <v>207</v>
      </c>
      <c r="Y40" s="137"/>
      <c r="Z40" s="137"/>
      <c r="AA40" s="136" t="s">
        <v>196</v>
      </c>
      <c r="AB40" s="156"/>
      <c r="AC40" s="86"/>
      <c r="AD40" s="766"/>
    </row>
    <row r="41" spans="1:30" ht="13.5" thickBot="1" x14ac:dyDescent="0.25">
      <c r="A41" s="85"/>
      <c r="B41" s="152"/>
      <c r="C41" s="136" t="s">
        <v>197</v>
      </c>
      <c r="D41" s="100"/>
      <c r="E41" s="157" t="s">
        <v>180</v>
      </c>
      <c r="F41" s="115" t="s">
        <v>221</v>
      </c>
      <c r="G41" s="122" t="s">
        <v>210</v>
      </c>
      <c r="H41" s="100"/>
      <c r="I41" s="137" t="s">
        <v>206</v>
      </c>
      <c r="J41" s="137"/>
      <c r="K41" s="136" t="s">
        <v>259</v>
      </c>
      <c r="L41" s="137"/>
      <c r="M41" s="136"/>
      <c r="N41" s="137"/>
      <c r="O41" s="99"/>
      <c r="P41" s="96"/>
      <c r="Q41" s="99" t="s">
        <v>185</v>
      </c>
      <c r="R41" s="96"/>
      <c r="S41" s="99" t="s">
        <v>234</v>
      </c>
      <c r="T41" s="96"/>
      <c r="U41" s="99"/>
      <c r="V41" s="100"/>
      <c r="W41" s="155" t="s">
        <v>210</v>
      </c>
      <c r="X41" s="814" t="s">
        <v>1236</v>
      </c>
      <c r="Y41" s="137"/>
      <c r="Z41" s="137"/>
      <c r="AA41" s="136" t="s">
        <v>234</v>
      </c>
      <c r="AB41" s="156"/>
      <c r="AC41" s="86"/>
      <c r="AD41" s="766"/>
    </row>
    <row r="42" spans="1:30" ht="13.5" thickBot="1" x14ac:dyDescent="0.25">
      <c r="A42" s="85"/>
      <c r="B42" s="152"/>
      <c r="C42" s="136" t="s">
        <v>200</v>
      </c>
      <c r="D42" s="100"/>
      <c r="E42" s="155" t="s">
        <v>207</v>
      </c>
      <c r="F42" s="145" t="s">
        <v>207</v>
      </c>
      <c r="G42" s="136" t="s">
        <v>200</v>
      </c>
      <c r="H42" s="100"/>
      <c r="I42" s="137" t="s">
        <v>205</v>
      </c>
      <c r="J42" s="137"/>
      <c r="K42" s="136"/>
      <c r="L42" s="137"/>
      <c r="M42" s="136"/>
      <c r="N42" s="137"/>
      <c r="O42" s="99"/>
      <c r="P42" s="96"/>
      <c r="Q42" s="99" t="s">
        <v>234</v>
      </c>
      <c r="R42" s="96"/>
      <c r="S42" s="99" t="s">
        <v>182</v>
      </c>
      <c r="T42" s="96"/>
      <c r="U42" s="99"/>
      <c r="V42" s="100"/>
      <c r="W42" s="136" t="s">
        <v>213</v>
      </c>
      <c r="X42" s="799" t="s">
        <v>213</v>
      </c>
      <c r="Y42" s="137"/>
      <c r="Z42" s="137"/>
      <c r="AA42" s="158" t="s">
        <v>204</v>
      </c>
      <c r="AB42" s="159"/>
      <c r="AC42" s="86"/>
      <c r="AD42" s="766"/>
    </row>
    <row r="43" spans="1:30" ht="13.5" thickBot="1" x14ac:dyDescent="0.25">
      <c r="A43" s="85"/>
      <c r="B43" s="160"/>
      <c r="C43" s="139" t="s">
        <v>246</v>
      </c>
      <c r="D43" s="104"/>
      <c r="E43" s="139" t="s">
        <v>260</v>
      </c>
      <c r="F43" s="105" t="s">
        <v>242</v>
      </c>
      <c r="G43" s="161" t="s">
        <v>261</v>
      </c>
      <c r="H43" s="162"/>
      <c r="I43" s="140" t="s">
        <v>244</v>
      </c>
      <c r="J43" s="140"/>
      <c r="K43" s="139" t="s">
        <v>245</v>
      </c>
      <c r="L43" s="140"/>
      <c r="M43" s="139" t="s">
        <v>241</v>
      </c>
      <c r="N43" s="163"/>
      <c r="O43" s="103" t="s">
        <v>246</v>
      </c>
      <c r="P43" s="123"/>
      <c r="Q43" s="103" t="s">
        <v>262</v>
      </c>
      <c r="R43" s="105"/>
      <c r="S43" s="103" t="s">
        <v>244</v>
      </c>
      <c r="T43" s="105"/>
      <c r="U43" s="103" t="s">
        <v>247</v>
      </c>
      <c r="V43" s="104"/>
      <c r="W43" s="139" t="s">
        <v>244</v>
      </c>
      <c r="X43" s="646" t="s">
        <v>1144</v>
      </c>
      <c r="Y43" s="140" t="s">
        <v>241</v>
      </c>
      <c r="Z43" s="140"/>
      <c r="AA43" s="136" t="s">
        <v>198</v>
      </c>
      <c r="AB43" s="156"/>
      <c r="AC43" s="86"/>
      <c r="AD43" s="766"/>
    </row>
    <row r="44" spans="1:30" ht="13.5" thickBot="1" x14ac:dyDescent="0.25">
      <c r="A44" s="85"/>
      <c r="B44" s="164"/>
      <c r="C44" s="165"/>
      <c r="D44" s="166"/>
      <c r="E44" s="165"/>
      <c r="F44" s="166"/>
      <c r="G44" s="167"/>
      <c r="H44" s="167"/>
      <c r="I44" s="167"/>
      <c r="J44" s="167"/>
      <c r="K44" s="165"/>
      <c r="L44" s="165"/>
      <c r="M44" s="167"/>
      <c r="N44" s="167"/>
      <c r="O44" s="167"/>
      <c r="P44" s="167"/>
      <c r="Q44" s="167"/>
      <c r="R44" s="167"/>
      <c r="S44" s="167"/>
      <c r="T44" s="167"/>
      <c r="U44" s="165"/>
      <c r="V44" s="166"/>
      <c r="W44" s="165"/>
      <c r="X44" s="166"/>
      <c r="Y44" s="167"/>
      <c r="Z44" s="168"/>
      <c r="AA44" s="152" t="s">
        <v>192</v>
      </c>
      <c r="AB44" s="156"/>
      <c r="AC44" s="86"/>
      <c r="AD44" s="766"/>
    </row>
    <row r="45" spans="1:30" ht="13.5" thickBot="1" x14ac:dyDescent="0.25">
      <c r="A45" s="85"/>
      <c r="B45" s="169"/>
      <c r="C45" s="170">
        <f>7+7+8</f>
        <v>22</v>
      </c>
      <c r="D45" s="171">
        <f>7+4+5</f>
        <v>16</v>
      </c>
      <c r="E45" s="170">
        <f>5+4+1</f>
        <v>10</v>
      </c>
      <c r="F45" s="171">
        <f>7+4+5</f>
        <v>16</v>
      </c>
      <c r="G45" s="170">
        <f>3+12+6</f>
        <v>21</v>
      </c>
      <c r="H45" s="171" t="s">
        <v>263</v>
      </c>
      <c r="I45" s="170">
        <f>6+7+6</f>
        <v>19</v>
      </c>
      <c r="J45" s="170"/>
      <c r="K45" s="170">
        <f>7+8+8</f>
        <v>23</v>
      </c>
      <c r="L45" s="170"/>
      <c r="M45" s="172">
        <f>8+5+7</f>
        <v>20</v>
      </c>
      <c r="N45" s="172"/>
      <c r="O45" s="172">
        <f>8+8+5</f>
        <v>21</v>
      </c>
      <c r="P45" s="172"/>
      <c r="Q45" s="172">
        <f>5+6+9</f>
        <v>20</v>
      </c>
      <c r="R45" s="172"/>
      <c r="S45" s="172">
        <f>7+6+7</f>
        <v>20</v>
      </c>
      <c r="T45" s="172"/>
      <c r="U45" s="172">
        <f>7+2+8</f>
        <v>17</v>
      </c>
      <c r="V45" s="173">
        <f>7+5+8</f>
        <v>20</v>
      </c>
      <c r="W45" s="172">
        <f>3-1+6</f>
        <v>8</v>
      </c>
      <c r="X45" s="173">
        <f>5+2+6</f>
        <v>13</v>
      </c>
      <c r="Y45" s="172">
        <f>10+6+7</f>
        <v>23</v>
      </c>
      <c r="Z45" s="172"/>
      <c r="AA45" s="174" t="s">
        <v>207</v>
      </c>
      <c r="AB45" s="156"/>
      <c r="AC45" s="86"/>
      <c r="AD45" s="766"/>
    </row>
    <row r="46" spans="1:30" ht="13.5" thickBot="1" x14ac:dyDescent="0.25">
      <c r="A46" s="85"/>
      <c r="B46" s="169"/>
      <c r="C46" s="168"/>
      <c r="D46" s="175"/>
      <c r="E46" s="168"/>
      <c r="F46" s="175"/>
      <c r="G46" s="168"/>
      <c r="H46" s="175"/>
      <c r="I46" s="168"/>
      <c r="J46" s="168"/>
      <c r="K46" s="168"/>
      <c r="L46" s="168"/>
      <c r="M46" s="168"/>
      <c r="N46" s="168"/>
      <c r="O46" s="168"/>
      <c r="P46" s="168"/>
      <c r="Q46" s="168"/>
      <c r="R46" s="168"/>
      <c r="S46" s="168"/>
      <c r="T46" s="168"/>
      <c r="U46" s="168"/>
      <c r="V46" s="175"/>
      <c r="W46" s="168"/>
      <c r="X46" s="175"/>
      <c r="Y46" s="168"/>
      <c r="Z46" s="168"/>
      <c r="AA46" s="174" t="s">
        <v>210</v>
      </c>
      <c r="AB46" s="156"/>
      <c r="AC46" s="86"/>
      <c r="AD46" s="766"/>
    </row>
    <row r="47" spans="1:30" ht="13.5" thickBot="1" x14ac:dyDescent="0.25">
      <c r="A47" s="85"/>
      <c r="B47" s="169"/>
      <c r="C47" s="168"/>
      <c r="D47" s="175"/>
      <c r="E47" s="168"/>
      <c r="F47" s="175"/>
      <c r="G47" s="168"/>
      <c r="H47" s="175"/>
      <c r="I47" s="168"/>
      <c r="J47" s="168"/>
      <c r="K47" s="168"/>
      <c r="L47" s="168"/>
      <c r="M47" s="168"/>
      <c r="N47" s="168"/>
      <c r="O47" s="168"/>
      <c r="P47" s="168"/>
      <c r="Q47" s="168"/>
      <c r="R47" s="168"/>
      <c r="S47" s="168"/>
      <c r="T47" s="168"/>
      <c r="U47" s="168"/>
      <c r="V47" s="175"/>
      <c r="W47" s="168"/>
      <c r="X47" s="175"/>
      <c r="Y47" s="172">
        <f>6+8+5</f>
        <v>19</v>
      </c>
      <c r="Z47" s="172"/>
      <c r="AA47" s="176" t="s">
        <v>242</v>
      </c>
      <c r="AB47" s="177"/>
      <c r="AC47" s="86"/>
      <c r="AD47" s="766"/>
    </row>
    <row r="48" spans="1:30" ht="13.5" thickBot="1" x14ac:dyDescent="0.25">
      <c r="A48" s="85"/>
      <c r="B48" s="178"/>
      <c r="C48" s="179" t="s">
        <v>264</v>
      </c>
      <c r="D48" s="180"/>
      <c r="E48" s="179"/>
      <c r="F48" s="180"/>
      <c r="G48" s="179"/>
      <c r="H48" s="180"/>
      <c r="I48" s="179"/>
      <c r="J48" s="179"/>
      <c r="K48" s="179"/>
      <c r="L48" s="179"/>
      <c r="M48" s="179"/>
      <c r="N48" s="179"/>
      <c r="O48" s="179"/>
      <c r="P48" s="179"/>
      <c r="Q48" s="179"/>
      <c r="R48" s="179"/>
      <c r="S48" s="179"/>
      <c r="T48" s="179"/>
      <c r="U48" s="179" t="s">
        <v>265</v>
      </c>
      <c r="V48" s="180"/>
      <c r="W48" s="179"/>
      <c r="X48" s="180"/>
      <c r="Y48" s="179"/>
      <c r="Z48" s="179"/>
      <c r="AA48" s="179"/>
      <c r="AB48" s="181"/>
      <c r="AC48" s="86"/>
      <c r="AD48" s="766"/>
    </row>
    <row r="49" spans="1:30" ht="13.5" thickBot="1" x14ac:dyDescent="0.25">
      <c r="A49" s="85"/>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6"/>
      <c r="AD49" s="766"/>
    </row>
    <row r="50" spans="1:30" ht="13.5" thickBot="1" x14ac:dyDescent="0.25">
      <c r="A50" s="85"/>
      <c r="B50" s="88" t="s">
        <v>266</v>
      </c>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107"/>
      <c r="AC50" s="86"/>
      <c r="AD50" s="766"/>
    </row>
    <row r="51" spans="1:30" x14ac:dyDescent="0.2">
      <c r="A51" s="85"/>
      <c r="B51" s="85"/>
      <c r="C51" s="85" t="s">
        <v>267</v>
      </c>
      <c r="D51" s="85"/>
      <c r="E51" s="85"/>
      <c r="F51" s="85"/>
      <c r="G51" s="85"/>
      <c r="H51" s="85"/>
      <c r="I51" s="85"/>
      <c r="J51" s="85"/>
      <c r="K51" s="85"/>
      <c r="L51" s="85"/>
      <c r="M51" s="85"/>
      <c r="N51" s="85"/>
      <c r="O51" s="85"/>
      <c r="P51" s="85"/>
      <c r="Q51" s="85"/>
      <c r="R51" s="85"/>
      <c r="S51" s="85"/>
      <c r="T51" s="85"/>
      <c r="U51" s="182"/>
      <c r="V51" s="85"/>
      <c r="W51" s="85"/>
      <c r="X51" s="85"/>
      <c r="Y51" s="85"/>
      <c r="Z51" s="85"/>
      <c r="AA51" s="85"/>
      <c r="AB51" s="85"/>
      <c r="AC51" s="183"/>
      <c r="AD51" s="766"/>
    </row>
    <row r="52" spans="1:30" x14ac:dyDescent="0.2">
      <c r="A52" s="85"/>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6"/>
      <c r="AD52" s="766"/>
    </row>
    <row r="53" spans="1:30" x14ac:dyDescent="0.2">
      <c r="A53" s="766"/>
      <c r="B53" s="766"/>
      <c r="C53" s="766"/>
      <c r="D53" s="766"/>
      <c r="E53" s="766"/>
      <c r="F53" s="766"/>
      <c r="G53" s="766"/>
      <c r="H53" s="766"/>
      <c r="I53" s="766"/>
      <c r="J53" s="766"/>
      <c r="K53" s="766"/>
      <c r="L53" s="766"/>
      <c r="M53" s="766"/>
      <c r="N53" s="766"/>
      <c r="O53" s="766"/>
      <c r="P53" s="766"/>
      <c r="Q53" s="766"/>
      <c r="R53" s="766"/>
      <c r="S53" s="766"/>
      <c r="T53" s="766"/>
      <c r="U53" s="766"/>
      <c r="V53" s="766"/>
      <c r="W53" s="766"/>
      <c r="X53" s="766"/>
      <c r="Y53" s="766"/>
      <c r="Z53" s="766"/>
      <c r="AA53" s="766"/>
      <c r="AB53" s="766"/>
      <c r="AC53" s="766"/>
      <c r="AD53" s="766"/>
    </row>
    <row r="54" spans="1:30" x14ac:dyDescent="0.2">
      <c r="A54" s="766"/>
      <c r="B54" s="766"/>
      <c r="C54" s="766"/>
      <c r="D54" s="766"/>
      <c r="E54" s="766"/>
      <c r="F54" s="766"/>
      <c r="G54" s="766"/>
      <c r="H54" s="766"/>
      <c r="I54" s="766"/>
      <c r="J54" s="766"/>
      <c r="K54" s="766"/>
      <c r="L54" s="766"/>
      <c r="M54" s="766"/>
      <c r="N54" s="766"/>
      <c r="O54" s="766"/>
      <c r="P54" s="766"/>
      <c r="Q54" s="766"/>
      <c r="R54" s="766"/>
      <c r="S54" s="766"/>
      <c r="T54" s="766"/>
      <c r="U54" s="766"/>
      <c r="V54" s="766"/>
      <c r="W54" s="766"/>
      <c r="X54" s="766"/>
      <c r="Y54" s="766"/>
      <c r="Z54" s="766"/>
      <c r="AA54" s="766"/>
      <c r="AB54" s="766"/>
      <c r="AC54" s="766"/>
      <c r="AD54" s="766"/>
    </row>
  </sheetData>
  <mergeCells count="2">
    <mergeCell ref="Y2:Z2"/>
    <mergeCell ref="AA2:AB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171F8-DBF5-47F5-AB18-8F520A906FC5}">
  <dimension ref="A1:S100"/>
  <sheetViews>
    <sheetView zoomScaleNormal="100" workbookViewId="0">
      <pane xSplit="1" ySplit="2" topLeftCell="B3" activePane="bottomRight" state="frozen"/>
      <selection pane="topRight" activeCell="B1" sqref="B1"/>
      <selection pane="bottomLeft" activeCell="A3" sqref="A3"/>
      <selection pane="bottomRight" activeCell="B3" sqref="B3"/>
    </sheetView>
  </sheetViews>
  <sheetFormatPr defaultRowHeight="15" x14ac:dyDescent="0.25"/>
  <cols>
    <col min="1" max="1" width="6.7109375" style="189" customWidth="1"/>
    <col min="2" max="5" width="32.7109375" style="189" customWidth="1"/>
    <col min="6" max="7" width="6.7109375" style="189" customWidth="1"/>
    <col min="8" max="11" width="32.7109375" style="189" customWidth="1"/>
    <col min="12" max="12" width="6.7109375" style="189" customWidth="1"/>
    <col min="13" max="14" width="9.140625" style="189"/>
    <col min="15" max="15" width="9.85546875" style="189" bestFit="1" customWidth="1"/>
    <col min="16" max="16" width="13.7109375" style="189" bestFit="1" customWidth="1"/>
    <col min="17" max="17" width="24.7109375" style="189" bestFit="1" customWidth="1"/>
    <col min="18" max="18" width="19.140625" style="189" bestFit="1" customWidth="1"/>
    <col min="19" max="19" width="17.28515625" style="189" bestFit="1" customWidth="1"/>
    <col min="20" max="16384" width="9.140625" style="189"/>
  </cols>
  <sheetData>
    <row r="1" spans="1:19" ht="15.75" thickBot="1" x14ac:dyDescent="0.3">
      <c r="A1" s="186"/>
      <c r="B1" s="187"/>
      <c r="C1" s="899" t="s">
        <v>1241</v>
      </c>
      <c r="D1" s="899"/>
      <c r="E1" s="187"/>
      <c r="F1" s="188"/>
      <c r="G1" s="188"/>
      <c r="H1" s="187"/>
      <c r="I1" s="899" t="str">
        <f>C1</f>
        <v>MOO2   --   TECHTREE   --   1.50 improved</v>
      </c>
      <c r="J1" s="899"/>
      <c r="K1" s="187"/>
      <c r="L1" s="186"/>
    </row>
    <row r="2" spans="1:19" ht="15.75" thickBot="1" x14ac:dyDescent="0.3">
      <c r="A2" s="190" t="s">
        <v>268</v>
      </c>
      <c r="B2" s="191" t="s">
        <v>269</v>
      </c>
      <c r="C2" s="192" t="s">
        <v>270</v>
      </c>
      <c r="D2" s="193" t="s">
        <v>271</v>
      </c>
      <c r="E2" s="194" t="s">
        <v>272</v>
      </c>
      <c r="F2" s="195" t="s">
        <v>268</v>
      </c>
      <c r="G2" s="196" t="s">
        <v>268</v>
      </c>
      <c r="H2" s="197" t="s">
        <v>273</v>
      </c>
      <c r="I2" s="198" t="s">
        <v>1240</v>
      </c>
      <c r="J2" s="199" t="s">
        <v>274</v>
      </c>
      <c r="K2" s="191" t="s">
        <v>275</v>
      </c>
      <c r="L2" s="200" t="s">
        <v>268</v>
      </c>
    </row>
    <row r="3" spans="1:19" ht="15.75" thickBot="1" x14ac:dyDescent="0.3">
      <c r="A3" s="900">
        <v>0</v>
      </c>
      <c r="B3" s="201" t="s">
        <v>276</v>
      </c>
      <c r="C3" s="202"/>
      <c r="D3" s="203"/>
      <c r="E3" s="201" t="s">
        <v>276</v>
      </c>
      <c r="F3" s="898" t="s">
        <v>277</v>
      </c>
      <c r="G3" s="901">
        <v>0</v>
      </c>
      <c r="H3" s="201"/>
      <c r="I3" s="201"/>
      <c r="J3" s="204" t="s">
        <v>276</v>
      </c>
      <c r="K3" s="201"/>
      <c r="L3" s="898" t="s">
        <v>277</v>
      </c>
    </row>
    <row r="4" spans="1:19" ht="15.75" thickBot="1" x14ac:dyDescent="0.3">
      <c r="A4" s="900"/>
      <c r="B4" s="205" t="s">
        <v>278</v>
      </c>
      <c r="C4" s="206"/>
      <c r="D4" s="207"/>
      <c r="E4" s="208" t="s">
        <v>279</v>
      </c>
      <c r="F4" s="898"/>
      <c r="G4" s="901"/>
      <c r="H4" s="209"/>
      <c r="I4" s="210"/>
      <c r="J4" s="211" t="s">
        <v>280</v>
      </c>
      <c r="K4" s="212"/>
      <c r="L4" s="898"/>
    </row>
    <row r="5" spans="1:19" ht="15.75" thickBot="1" x14ac:dyDescent="0.3">
      <c r="A5" s="900"/>
      <c r="B5" s="209"/>
      <c r="C5" s="213"/>
      <c r="D5" s="214"/>
      <c r="E5" s="208"/>
      <c r="F5" s="898"/>
      <c r="G5" s="901"/>
      <c r="H5" s="209"/>
      <c r="I5" s="215"/>
      <c r="J5" s="216"/>
      <c r="K5" s="217"/>
      <c r="L5" s="898"/>
    </row>
    <row r="6" spans="1:19" ht="15.75" thickBot="1" x14ac:dyDescent="0.3">
      <c r="A6" s="887">
        <v>50</v>
      </c>
      <c r="B6" s="218" t="s">
        <v>281</v>
      </c>
      <c r="C6" s="219" t="s">
        <v>282</v>
      </c>
      <c r="D6" s="220" t="s">
        <v>283</v>
      </c>
      <c r="E6" s="201"/>
      <c r="F6" s="883" t="s">
        <v>284</v>
      </c>
      <c r="G6" s="888">
        <v>50</v>
      </c>
      <c r="H6" s="221" t="s">
        <v>285</v>
      </c>
      <c r="I6" s="222"/>
      <c r="J6" s="223" t="s">
        <v>286</v>
      </c>
      <c r="K6" s="201"/>
      <c r="L6" s="883" t="s">
        <v>284</v>
      </c>
      <c r="N6"/>
      <c r="O6"/>
      <c r="P6"/>
      <c r="Q6"/>
      <c r="R6"/>
      <c r="S6"/>
    </row>
    <row r="7" spans="1:19" ht="15.75" thickBot="1" x14ac:dyDescent="0.3">
      <c r="A7" s="887"/>
      <c r="B7" s="210" t="s">
        <v>287</v>
      </c>
      <c r="C7" s="224" t="s">
        <v>288</v>
      </c>
      <c r="D7" s="225" t="s">
        <v>289</v>
      </c>
      <c r="E7" s="226"/>
      <c r="F7" s="883"/>
      <c r="G7" s="888"/>
      <c r="H7" s="227" t="s">
        <v>290</v>
      </c>
      <c r="I7" s="228"/>
      <c r="J7" s="229" t="s">
        <v>291</v>
      </c>
      <c r="K7" s="230"/>
      <c r="L7" s="883"/>
      <c r="N7"/>
      <c r="O7"/>
      <c r="P7"/>
      <c r="Q7"/>
      <c r="R7"/>
      <c r="S7"/>
    </row>
    <row r="8" spans="1:19" ht="15.75" thickBot="1" x14ac:dyDescent="0.3">
      <c r="A8" s="887"/>
      <c r="B8" s="210" t="s">
        <v>292</v>
      </c>
      <c r="C8" s="224" t="s">
        <v>293</v>
      </c>
      <c r="D8" s="231" t="s">
        <v>294</v>
      </c>
      <c r="E8" s="232"/>
      <c r="F8" s="883"/>
      <c r="G8" s="888"/>
      <c r="H8" s="227"/>
      <c r="I8" s="233"/>
      <c r="J8" s="234" t="s">
        <v>295</v>
      </c>
      <c r="K8" s="235"/>
      <c r="L8" s="883"/>
      <c r="N8"/>
      <c r="O8"/>
      <c r="P8"/>
      <c r="Q8"/>
      <c r="R8"/>
      <c r="S8"/>
    </row>
    <row r="9" spans="1:19" ht="15.75" thickBot="1" x14ac:dyDescent="0.3">
      <c r="A9" s="887"/>
      <c r="B9" s="236" t="s">
        <v>296</v>
      </c>
      <c r="C9" s="224" t="s">
        <v>297</v>
      </c>
      <c r="D9" s="231" t="s">
        <v>298</v>
      </c>
      <c r="E9" s="237"/>
      <c r="F9" s="883"/>
      <c r="G9" s="888"/>
      <c r="H9" s="238"/>
      <c r="I9" s="239"/>
      <c r="J9" s="240" t="s">
        <v>299</v>
      </c>
      <c r="K9" s="230"/>
      <c r="L9" s="883"/>
      <c r="N9"/>
      <c r="O9"/>
      <c r="P9"/>
      <c r="Q9"/>
      <c r="R9"/>
      <c r="S9"/>
    </row>
    <row r="10" spans="1:19" ht="15.75" thickBot="1" x14ac:dyDescent="0.3">
      <c r="A10" s="887"/>
      <c r="B10" s="241"/>
      <c r="C10" s="224"/>
      <c r="D10" s="242" t="s">
        <v>300</v>
      </c>
      <c r="E10" s="243"/>
      <c r="F10" s="883"/>
      <c r="G10" s="888"/>
      <c r="H10" s="244"/>
      <c r="I10" s="245"/>
      <c r="J10" s="246"/>
      <c r="K10" s="247"/>
      <c r="L10" s="883"/>
      <c r="N10"/>
      <c r="O10"/>
      <c r="P10"/>
      <c r="Q10"/>
      <c r="R10"/>
      <c r="S10"/>
    </row>
    <row r="11" spans="1:19" ht="15.75" thickBot="1" x14ac:dyDescent="0.3">
      <c r="A11" s="887">
        <v>80</v>
      </c>
      <c r="B11" s="201" t="s">
        <v>301</v>
      </c>
      <c r="C11" s="219" t="s">
        <v>302</v>
      </c>
      <c r="D11" s="248"/>
      <c r="E11" s="201"/>
      <c r="F11" s="883" t="s">
        <v>303</v>
      </c>
      <c r="G11" s="888">
        <v>80</v>
      </c>
      <c r="H11" s="222"/>
      <c r="I11" s="222" t="s">
        <v>304</v>
      </c>
      <c r="J11" s="222"/>
      <c r="K11" s="222"/>
      <c r="L11" s="883" t="s">
        <v>303</v>
      </c>
      <c r="N11"/>
      <c r="O11"/>
      <c r="P11"/>
      <c r="Q11"/>
      <c r="R11"/>
      <c r="S11"/>
    </row>
    <row r="12" spans="1:19" ht="15.75" thickBot="1" x14ac:dyDescent="0.3">
      <c r="A12" s="887"/>
      <c r="B12" s="249" t="s">
        <v>305</v>
      </c>
      <c r="C12" s="240" t="s">
        <v>306</v>
      </c>
      <c r="D12" s="250"/>
      <c r="E12" s="235"/>
      <c r="F12" s="883"/>
      <c r="G12" s="888"/>
      <c r="H12" s="251"/>
      <c r="I12" s="252" t="s">
        <v>307</v>
      </c>
      <c r="J12" s="253"/>
      <c r="K12" s="235"/>
      <c r="L12" s="883"/>
      <c r="N12"/>
      <c r="O12"/>
      <c r="P12"/>
      <c r="Q12"/>
      <c r="R12"/>
      <c r="S12"/>
    </row>
    <row r="13" spans="1:19" ht="15.75" thickBot="1" x14ac:dyDescent="0.3">
      <c r="A13" s="887"/>
      <c r="B13" s="254" t="s">
        <v>308</v>
      </c>
      <c r="C13" s="255" t="s">
        <v>309</v>
      </c>
      <c r="D13" s="188"/>
      <c r="E13" s="256"/>
      <c r="F13" s="883"/>
      <c r="G13" s="888"/>
      <c r="H13" s="257"/>
      <c r="I13" s="258" t="s">
        <v>310</v>
      </c>
      <c r="J13" s="252"/>
      <c r="K13" s="235"/>
      <c r="L13" s="883"/>
    </row>
    <row r="14" spans="1:19" ht="15.75" thickBot="1" x14ac:dyDescent="0.3">
      <c r="A14" s="887"/>
      <c r="B14" s="259" t="s">
        <v>311</v>
      </c>
      <c r="C14" s="255" t="s">
        <v>312</v>
      </c>
      <c r="D14" s="260"/>
      <c r="E14" s="230"/>
      <c r="F14" s="883"/>
      <c r="G14" s="888"/>
      <c r="H14" s="261"/>
      <c r="I14" s="262"/>
      <c r="J14" s="188"/>
      <c r="K14" s="230"/>
      <c r="L14" s="883"/>
    </row>
    <row r="15" spans="1:19" ht="15.75" thickBot="1" x14ac:dyDescent="0.3">
      <c r="A15" s="887"/>
      <c r="B15" s="263">
        <f>A11</f>
        <v>80</v>
      </c>
      <c r="C15" s="264"/>
      <c r="D15" s="260"/>
      <c r="E15" s="247"/>
      <c r="F15" s="883"/>
      <c r="G15" s="888"/>
      <c r="H15" s="265"/>
      <c r="I15" s="266">
        <f>G11</f>
        <v>80</v>
      </c>
      <c r="J15" s="267"/>
      <c r="K15" s="247"/>
      <c r="L15" s="883"/>
    </row>
    <row r="16" spans="1:19" ht="15.75" thickBot="1" x14ac:dyDescent="0.3">
      <c r="A16" s="887">
        <v>150</v>
      </c>
      <c r="B16" s="203" t="s">
        <v>313</v>
      </c>
      <c r="C16" s="268"/>
      <c r="D16" s="269"/>
      <c r="E16" s="201" t="s">
        <v>314</v>
      </c>
      <c r="F16" s="883" t="s">
        <v>315</v>
      </c>
      <c r="G16" s="888">
        <v>150</v>
      </c>
      <c r="H16" s="270" t="s">
        <v>316</v>
      </c>
      <c r="I16" s="204"/>
      <c r="J16" s="204" t="s">
        <v>317</v>
      </c>
      <c r="K16" s="203"/>
      <c r="L16" s="883" t="s">
        <v>315</v>
      </c>
    </row>
    <row r="17" spans="1:12" ht="15.75" thickBot="1" x14ac:dyDescent="0.3">
      <c r="A17" s="887"/>
      <c r="B17" s="254" t="s">
        <v>318</v>
      </c>
      <c r="C17" s="271"/>
      <c r="D17" s="250"/>
      <c r="E17" s="235" t="s">
        <v>319</v>
      </c>
      <c r="F17" s="883"/>
      <c r="G17" s="888"/>
      <c r="H17" s="272" t="s">
        <v>320</v>
      </c>
      <c r="I17" s="273"/>
      <c r="J17" s="252" t="s">
        <v>321</v>
      </c>
      <c r="K17" s="254"/>
      <c r="L17" s="883"/>
    </row>
    <row r="18" spans="1:12" ht="15.75" thickBot="1" x14ac:dyDescent="0.3">
      <c r="A18" s="887"/>
      <c r="B18" s="274" t="s">
        <v>322</v>
      </c>
      <c r="C18" s="275"/>
      <c r="D18" s="188"/>
      <c r="E18" s="256"/>
      <c r="F18" s="883"/>
      <c r="G18" s="888"/>
      <c r="H18" s="261" t="s">
        <v>323</v>
      </c>
      <c r="I18" s="276"/>
      <c r="J18" s="253" t="s">
        <v>324</v>
      </c>
      <c r="K18" s="230"/>
      <c r="L18" s="883"/>
    </row>
    <row r="19" spans="1:12" ht="15.75" thickBot="1" x14ac:dyDescent="0.3">
      <c r="A19" s="887"/>
      <c r="B19" s="256" t="s">
        <v>325</v>
      </c>
      <c r="C19" s="275"/>
      <c r="D19" s="260"/>
      <c r="E19" s="230"/>
      <c r="F19" s="883"/>
      <c r="G19" s="888"/>
      <c r="H19" s="277" t="s">
        <v>326</v>
      </c>
      <c r="I19" s="262"/>
      <c r="J19" s="253"/>
      <c r="K19" s="230"/>
      <c r="L19" s="883"/>
    </row>
    <row r="20" spans="1:12" ht="15.75" thickBot="1" x14ac:dyDescent="0.3">
      <c r="A20" s="887"/>
      <c r="B20" s="263">
        <f>A16+B15</f>
        <v>230</v>
      </c>
      <c r="C20" s="278"/>
      <c r="D20" s="279"/>
      <c r="E20" s="247">
        <f>A16</f>
        <v>150</v>
      </c>
      <c r="F20" s="883"/>
      <c r="G20" s="888"/>
      <c r="H20" s="280">
        <f>G16</f>
        <v>150</v>
      </c>
      <c r="I20" s="266"/>
      <c r="J20" s="267">
        <f>G16</f>
        <v>150</v>
      </c>
      <c r="K20" s="247"/>
      <c r="L20" s="883"/>
    </row>
    <row r="21" spans="1:12" ht="15.75" thickBot="1" x14ac:dyDescent="0.3">
      <c r="A21" s="887">
        <v>250</v>
      </c>
      <c r="B21" s="203" t="s">
        <v>327</v>
      </c>
      <c r="C21" s="281" t="s">
        <v>328</v>
      </c>
      <c r="D21" s="282" t="s">
        <v>329</v>
      </c>
      <c r="E21" s="201"/>
      <c r="F21" s="883" t="s">
        <v>330</v>
      </c>
      <c r="G21" s="888">
        <v>250</v>
      </c>
      <c r="H21" s="270"/>
      <c r="I21" s="222"/>
      <c r="J21" s="204" t="s">
        <v>331</v>
      </c>
      <c r="K21" s="201" t="s">
        <v>332</v>
      </c>
      <c r="L21" s="883" t="s">
        <v>330</v>
      </c>
    </row>
    <row r="22" spans="1:12" ht="15.75" thickBot="1" x14ac:dyDescent="0.3">
      <c r="A22" s="887"/>
      <c r="B22" s="274" t="s">
        <v>333</v>
      </c>
      <c r="C22" s="283" t="s">
        <v>334</v>
      </c>
      <c r="D22" s="250" t="s">
        <v>335</v>
      </c>
      <c r="E22" s="235"/>
      <c r="F22" s="883"/>
      <c r="G22" s="888"/>
      <c r="H22" s="284"/>
      <c r="I22" s="285"/>
      <c r="J22" s="286" t="s">
        <v>336</v>
      </c>
      <c r="K22" s="287" t="s">
        <v>337</v>
      </c>
      <c r="L22" s="883"/>
    </row>
    <row r="23" spans="1:12" ht="15.75" thickBot="1" x14ac:dyDescent="0.3">
      <c r="A23" s="887"/>
      <c r="B23" s="288" t="s">
        <v>338</v>
      </c>
      <c r="C23" s="271" t="s">
        <v>339</v>
      </c>
      <c r="D23" s="188" t="s">
        <v>340</v>
      </c>
      <c r="E23" s="256"/>
      <c r="F23" s="883"/>
      <c r="G23" s="888"/>
      <c r="H23" s="284"/>
      <c r="I23" s="285"/>
      <c r="J23" s="286" t="s">
        <v>341</v>
      </c>
      <c r="K23" s="287" t="s">
        <v>342</v>
      </c>
      <c r="L23" s="883"/>
    </row>
    <row r="24" spans="1:12" ht="15.75" thickBot="1" x14ac:dyDescent="0.3">
      <c r="A24" s="887"/>
      <c r="B24" s="289" t="s">
        <v>343</v>
      </c>
      <c r="C24" s="271" t="s">
        <v>344</v>
      </c>
      <c r="D24" s="260"/>
      <c r="E24" s="230"/>
      <c r="F24" s="883"/>
      <c r="G24" s="888"/>
      <c r="H24" s="261"/>
      <c r="I24" s="262"/>
      <c r="J24" s="290" t="s">
        <v>345</v>
      </c>
      <c r="K24" s="287" t="s">
        <v>346</v>
      </c>
      <c r="L24" s="883"/>
    </row>
    <row r="25" spans="1:12" ht="15.75" thickBot="1" x14ac:dyDescent="0.3">
      <c r="A25" s="887"/>
      <c r="B25" s="291">
        <f>A21+B20</f>
        <v>480</v>
      </c>
      <c r="C25" s="278">
        <f>A21</f>
        <v>250</v>
      </c>
      <c r="D25" s="292">
        <f>A21</f>
        <v>250</v>
      </c>
      <c r="E25" s="230"/>
      <c r="F25" s="883"/>
      <c r="G25" s="888"/>
      <c r="H25" s="277"/>
      <c r="I25" s="266"/>
      <c r="J25" s="267">
        <f>G21+J20</f>
        <v>400</v>
      </c>
      <c r="K25" s="247">
        <f>G21</f>
        <v>250</v>
      </c>
      <c r="L25" s="883"/>
    </row>
    <row r="26" spans="1:12" ht="15.75" thickBot="1" x14ac:dyDescent="0.3">
      <c r="A26" s="887">
        <v>400</v>
      </c>
      <c r="B26" s="293" t="s">
        <v>347</v>
      </c>
      <c r="C26" s="268"/>
      <c r="D26" s="248"/>
      <c r="E26" s="203"/>
      <c r="F26" s="883" t="s">
        <v>348</v>
      </c>
      <c r="G26" s="874">
        <v>400</v>
      </c>
      <c r="H26" s="203" t="s">
        <v>349</v>
      </c>
      <c r="I26" s="270" t="s">
        <v>350</v>
      </c>
      <c r="J26" s="204"/>
      <c r="K26" s="203"/>
      <c r="L26" s="883" t="s">
        <v>348</v>
      </c>
    </row>
    <row r="27" spans="1:12" ht="15.75" thickBot="1" x14ac:dyDescent="0.3">
      <c r="A27" s="887"/>
      <c r="B27" s="254" t="s">
        <v>351</v>
      </c>
      <c r="C27" s="254"/>
      <c r="D27" s="250"/>
      <c r="E27" s="235"/>
      <c r="F27" s="883"/>
      <c r="G27" s="874"/>
      <c r="H27" s="294" t="s">
        <v>352</v>
      </c>
      <c r="I27" s="284" t="s">
        <v>353</v>
      </c>
      <c r="J27" s="252"/>
      <c r="K27" s="235"/>
      <c r="L27" s="883"/>
    </row>
    <row r="28" spans="1:12" ht="15.75" thickBot="1" x14ac:dyDescent="0.3">
      <c r="A28" s="887"/>
      <c r="B28" s="256" t="s">
        <v>354</v>
      </c>
      <c r="C28" s="271"/>
      <c r="D28" s="250"/>
      <c r="E28" s="230"/>
      <c r="F28" s="883"/>
      <c r="G28" s="874"/>
      <c r="H28" s="864" t="s">
        <v>355</v>
      </c>
      <c r="I28" s="272" t="s">
        <v>356</v>
      </c>
      <c r="J28" s="295"/>
      <c r="K28" s="235"/>
      <c r="L28" s="883"/>
    </row>
    <row r="29" spans="1:12" ht="15.75" thickBot="1" x14ac:dyDescent="0.3">
      <c r="A29" s="887"/>
      <c r="B29" s="288" t="s">
        <v>357</v>
      </c>
      <c r="C29" s="271"/>
      <c r="D29" s="250"/>
      <c r="E29" s="230"/>
      <c r="F29" s="883"/>
      <c r="G29" s="874"/>
      <c r="H29" s="296" t="s">
        <v>358</v>
      </c>
      <c r="I29" s="261" t="s">
        <v>359</v>
      </c>
      <c r="J29" s="253"/>
      <c r="K29" s="235"/>
      <c r="L29" s="883"/>
    </row>
    <row r="30" spans="1:12" ht="15.75" thickBot="1" x14ac:dyDescent="0.3">
      <c r="A30" s="887"/>
      <c r="B30" s="291">
        <f>A26+B25</f>
        <v>880</v>
      </c>
      <c r="C30" s="278"/>
      <c r="D30" s="260"/>
      <c r="E30" s="297"/>
      <c r="F30" s="890"/>
      <c r="G30" s="897"/>
      <c r="H30" s="297">
        <f>G26+H20</f>
        <v>550</v>
      </c>
      <c r="I30" s="280">
        <f>G26+I15</f>
        <v>480</v>
      </c>
      <c r="J30" s="267"/>
      <c r="K30" s="297"/>
      <c r="L30" s="890"/>
    </row>
    <row r="31" spans="1:12" ht="15.75" thickBot="1" x14ac:dyDescent="0.3">
      <c r="A31" s="887">
        <v>650</v>
      </c>
      <c r="B31" s="201" t="s">
        <v>360</v>
      </c>
      <c r="C31" s="268"/>
      <c r="D31" s="269" t="s">
        <v>361</v>
      </c>
      <c r="E31" s="293" t="s">
        <v>362</v>
      </c>
      <c r="F31" s="883" t="s">
        <v>363</v>
      </c>
      <c r="G31" s="888">
        <v>650</v>
      </c>
      <c r="H31" s="298"/>
      <c r="I31" s="222"/>
      <c r="J31" s="204"/>
      <c r="K31" s="201" t="s">
        <v>364</v>
      </c>
      <c r="L31" s="883" t="s">
        <v>363</v>
      </c>
    </row>
    <row r="32" spans="1:12" ht="15.75" thickBot="1" x14ac:dyDescent="0.3">
      <c r="A32" s="887"/>
      <c r="B32" s="235" t="s">
        <v>365</v>
      </c>
      <c r="C32" s="271"/>
      <c r="D32" s="250" t="s">
        <v>366</v>
      </c>
      <c r="E32" s="254" t="s">
        <v>367</v>
      </c>
      <c r="F32" s="883"/>
      <c r="G32" s="888"/>
      <c r="H32" s="284"/>
      <c r="I32" s="261"/>
      <c r="J32" s="252"/>
      <c r="K32" s="287" t="s">
        <v>368</v>
      </c>
      <c r="L32" s="883"/>
    </row>
    <row r="33" spans="1:12" ht="15.75" thickBot="1" x14ac:dyDescent="0.3">
      <c r="A33" s="887"/>
      <c r="B33" s="299" t="s">
        <v>369</v>
      </c>
      <c r="C33" s="299"/>
      <c r="D33" s="188" t="s">
        <v>370</v>
      </c>
      <c r="E33" s="254" t="s">
        <v>371</v>
      </c>
      <c r="F33" s="883"/>
      <c r="G33" s="888"/>
      <c r="H33" s="284"/>
      <c r="I33" s="261"/>
      <c r="J33" s="188"/>
      <c r="K33" s="300" t="s">
        <v>372</v>
      </c>
      <c r="L33" s="883"/>
    </row>
    <row r="34" spans="1:12" ht="15.75" thickBot="1" x14ac:dyDescent="0.3">
      <c r="A34" s="887"/>
      <c r="B34" s="254" t="s">
        <v>373</v>
      </c>
      <c r="C34" s="254"/>
      <c r="D34" s="260"/>
      <c r="E34" s="235"/>
      <c r="F34" s="883"/>
      <c r="G34" s="888"/>
      <c r="H34" s="261"/>
      <c r="I34" s="261"/>
      <c r="J34" s="253"/>
      <c r="K34" s="254" t="s">
        <v>374</v>
      </c>
      <c r="L34" s="883"/>
    </row>
    <row r="35" spans="1:12" ht="15.75" thickBot="1" x14ac:dyDescent="0.3">
      <c r="A35" s="887"/>
      <c r="B35" s="291">
        <f>A31+B30</f>
        <v>1530</v>
      </c>
      <c r="C35" s="278"/>
      <c r="D35" s="279">
        <f>A31+D25</f>
        <v>900</v>
      </c>
      <c r="E35" s="297">
        <f>A31+E20</f>
        <v>800</v>
      </c>
      <c r="F35" s="883"/>
      <c r="G35" s="888"/>
      <c r="H35" s="280"/>
      <c r="I35" s="277"/>
      <c r="J35" s="267"/>
      <c r="K35" s="247">
        <f>G31+K25</f>
        <v>900</v>
      </c>
      <c r="L35" s="883"/>
    </row>
    <row r="36" spans="1:12" ht="15.75" thickBot="1" x14ac:dyDescent="0.3">
      <c r="A36" s="887">
        <v>900</v>
      </c>
      <c r="B36" s="293" t="s">
        <v>375</v>
      </c>
      <c r="C36" s="268" t="s">
        <v>376</v>
      </c>
      <c r="D36" s="282"/>
      <c r="E36" s="201"/>
      <c r="F36" s="895" t="s">
        <v>377</v>
      </c>
      <c r="G36" s="896">
        <v>900</v>
      </c>
      <c r="H36" s="282" t="s">
        <v>378</v>
      </c>
      <c r="I36" s="203" t="s">
        <v>379</v>
      </c>
      <c r="J36" s="248" t="s">
        <v>380</v>
      </c>
      <c r="K36" s="203" t="s">
        <v>381</v>
      </c>
      <c r="L36" s="895" t="s">
        <v>377</v>
      </c>
    </row>
    <row r="37" spans="1:12" ht="15.75" thickBot="1" x14ac:dyDescent="0.3">
      <c r="A37" s="887"/>
      <c r="B37" s="254" t="s">
        <v>382</v>
      </c>
      <c r="C37" s="271" t="s">
        <v>383</v>
      </c>
      <c r="D37" s="250"/>
      <c r="E37" s="254"/>
      <c r="F37" s="883"/>
      <c r="G37" s="888"/>
      <c r="H37" s="301" t="s">
        <v>384</v>
      </c>
      <c r="I37" s="235" t="s">
        <v>385</v>
      </c>
      <c r="J37" s="250" t="s">
        <v>386</v>
      </c>
      <c r="K37" s="299" t="s">
        <v>387</v>
      </c>
      <c r="L37" s="883"/>
    </row>
    <row r="38" spans="1:12" ht="15.75" customHeight="1" thickBot="1" x14ac:dyDescent="0.3">
      <c r="A38" s="887"/>
      <c r="B38" s="274" t="s">
        <v>1219</v>
      </c>
      <c r="C38" s="271" t="s">
        <v>388</v>
      </c>
      <c r="D38" s="250"/>
      <c r="E38" s="235"/>
      <c r="F38" s="883"/>
      <c r="G38" s="888"/>
      <c r="H38" s="250" t="s">
        <v>389</v>
      </c>
      <c r="I38" s="235" t="s">
        <v>390</v>
      </c>
      <c r="J38" s="301" t="s">
        <v>391</v>
      </c>
      <c r="K38" s="276" t="s">
        <v>392</v>
      </c>
      <c r="L38" s="883"/>
    </row>
    <row r="39" spans="1:12" ht="15.75" thickBot="1" x14ac:dyDescent="0.3">
      <c r="A39" s="887"/>
      <c r="B39" s="254" t="s">
        <v>393</v>
      </c>
      <c r="C39" s="249" t="s">
        <v>394</v>
      </c>
      <c r="D39" s="260"/>
      <c r="E39" s="235"/>
      <c r="F39" s="883"/>
      <c r="G39" s="888"/>
      <c r="H39" s="801" t="s">
        <v>395</v>
      </c>
      <c r="I39" s="263"/>
      <c r="J39" s="260"/>
      <c r="K39" s="274" t="s">
        <v>396</v>
      </c>
      <c r="L39" s="883"/>
    </row>
    <row r="40" spans="1:12" ht="15.75" thickBot="1" x14ac:dyDescent="0.3">
      <c r="A40" s="887"/>
      <c r="B40" s="263">
        <f>A36+B35</f>
        <v>2430</v>
      </c>
      <c r="C40" s="278">
        <f>A36+A21</f>
        <v>1150</v>
      </c>
      <c r="D40" s="260"/>
      <c r="E40" s="297"/>
      <c r="F40" s="883"/>
      <c r="G40" s="888"/>
      <c r="H40" s="292">
        <f>G36+H30</f>
        <v>1450</v>
      </c>
      <c r="I40" s="230">
        <f>G36+I30</f>
        <v>1380</v>
      </c>
      <c r="J40" s="292">
        <f>G36+J25</f>
        <v>1300</v>
      </c>
      <c r="K40" s="247">
        <f>G36+K35</f>
        <v>1800</v>
      </c>
      <c r="L40" s="883"/>
    </row>
    <row r="41" spans="1:12" ht="15.75" thickBot="1" x14ac:dyDescent="0.3">
      <c r="A41" s="887">
        <v>1150</v>
      </c>
      <c r="B41" s="203" t="s">
        <v>397</v>
      </c>
      <c r="C41" s="268"/>
      <c r="D41" s="269" t="s">
        <v>398</v>
      </c>
      <c r="E41" s="203" t="s">
        <v>399</v>
      </c>
      <c r="F41" s="883" t="s">
        <v>400</v>
      </c>
      <c r="G41" s="888">
        <v>1150</v>
      </c>
      <c r="H41" s="248"/>
      <c r="I41" s="203" t="s">
        <v>401</v>
      </c>
      <c r="J41" s="248" t="s">
        <v>402</v>
      </c>
      <c r="K41" s="201"/>
      <c r="L41" s="883" t="s">
        <v>400</v>
      </c>
    </row>
    <row r="42" spans="1:12" ht="15.75" thickBot="1" x14ac:dyDescent="0.3">
      <c r="A42" s="887"/>
      <c r="B42" s="302" t="s">
        <v>403</v>
      </c>
      <c r="C42" s="271"/>
      <c r="D42" s="250" t="s">
        <v>404</v>
      </c>
      <c r="E42" s="256" t="s">
        <v>405</v>
      </c>
      <c r="F42" s="883"/>
      <c r="G42" s="888"/>
      <c r="H42" s="250"/>
      <c r="I42" s="256" t="s">
        <v>406</v>
      </c>
      <c r="J42" s="301" t="s">
        <v>407</v>
      </c>
      <c r="K42" s="254"/>
      <c r="L42" s="883"/>
    </row>
    <row r="43" spans="1:12" ht="15.75" thickBot="1" x14ac:dyDescent="0.3">
      <c r="A43" s="887"/>
      <c r="B43" s="287" t="s">
        <v>408</v>
      </c>
      <c r="C43" s="303"/>
      <c r="D43" s="250" t="s">
        <v>409</v>
      </c>
      <c r="E43" s="235"/>
      <c r="F43" s="883"/>
      <c r="G43" s="888"/>
      <c r="H43" s="260"/>
      <c r="I43" s="230"/>
      <c r="J43" s="235" t="s">
        <v>410</v>
      </c>
      <c r="K43" s="263"/>
      <c r="L43" s="883"/>
    </row>
    <row r="44" spans="1:12" ht="15.75" thickBot="1" x14ac:dyDescent="0.3">
      <c r="A44" s="887"/>
      <c r="B44" s="299" t="s">
        <v>411</v>
      </c>
      <c r="C44" s="303"/>
      <c r="D44" s="260" t="s">
        <v>412</v>
      </c>
      <c r="E44" s="230"/>
      <c r="F44" s="883"/>
      <c r="G44" s="888"/>
      <c r="H44" s="260"/>
      <c r="I44" s="230"/>
      <c r="J44" s="304" t="s">
        <v>413</v>
      </c>
      <c r="K44" s="235"/>
      <c r="L44" s="883"/>
    </row>
    <row r="45" spans="1:12" ht="15.75" thickBot="1" x14ac:dyDescent="0.3">
      <c r="A45" s="887"/>
      <c r="B45" s="291">
        <f>A41+B40</f>
        <v>3580</v>
      </c>
      <c r="C45" s="278"/>
      <c r="D45" s="279">
        <f>A41+D35</f>
        <v>2050</v>
      </c>
      <c r="E45" s="247">
        <f>A41+E35</f>
        <v>1950</v>
      </c>
      <c r="F45" s="883"/>
      <c r="G45" s="888"/>
      <c r="H45" s="292"/>
      <c r="I45" s="297">
        <f>I40+G41</f>
        <v>2530</v>
      </c>
      <c r="J45" s="292">
        <f>G41+J40</f>
        <v>2450</v>
      </c>
      <c r="K45" s="247"/>
      <c r="L45" s="883"/>
    </row>
    <row r="46" spans="1:12" ht="15.75" thickBot="1" x14ac:dyDescent="0.3">
      <c r="A46" s="887">
        <v>1500</v>
      </c>
      <c r="B46" s="203" t="s">
        <v>414</v>
      </c>
      <c r="C46" s="268"/>
      <c r="D46" s="282"/>
      <c r="E46" s="201"/>
      <c r="F46" s="883" t="s">
        <v>415</v>
      </c>
      <c r="G46" s="888">
        <v>1500</v>
      </c>
      <c r="H46" s="248" t="s">
        <v>416</v>
      </c>
      <c r="I46" s="203" t="s">
        <v>417</v>
      </c>
      <c r="J46" s="248" t="s">
        <v>418</v>
      </c>
      <c r="K46" s="293" t="s">
        <v>419</v>
      </c>
      <c r="L46" s="883" t="s">
        <v>415</v>
      </c>
    </row>
    <row r="47" spans="1:12" ht="15.75" thickBot="1" x14ac:dyDescent="0.3">
      <c r="A47" s="887"/>
      <c r="B47" s="274" t="s">
        <v>420</v>
      </c>
      <c r="C47" s="271"/>
      <c r="D47" s="250"/>
      <c r="E47" s="235"/>
      <c r="F47" s="883"/>
      <c r="G47" s="888"/>
      <c r="H47" s="250" t="s">
        <v>421</v>
      </c>
      <c r="I47" s="235" t="s">
        <v>422</v>
      </c>
      <c r="J47" s="301" t="s">
        <v>423</v>
      </c>
      <c r="K47" s="235" t="s">
        <v>424</v>
      </c>
      <c r="L47" s="883"/>
    </row>
    <row r="48" spans="1:12" ht="15.75" thickBot="1" x14ac:dyDescent="0.3">
      <c r="A48" s="887"/>
      <c r="B48" s="254" t="s">
        <v>425</v>
      </c>
      <c r="C48" s="271"/>
      <c r="D48" s="250"/>
      <c r="E48" s="256"/>
      <c r="F48" s="883"/>
      <c r="G48" s="888"/>
      <c r="H48" s="304" t="s">
        <v>426</v>
      </c>
      <c r="I48" s="254" t="s">
        <v>427</v>
      </c>
      <c r="J48" s="865" t="s">
        <v>428</v>
      </c>
      <c r="K48" s="274" t="s">
        <v>429</v>
      </c>
      <c r="L48" s="883"/>
    </row>
    <row r="49" spans="1:12" ht="15.75" thickBot="1" x14ac:dyDescent="0.3">
      <c r="A49" s="887"/>
      <c r="B49" s="254" t="s">
        <v>430</v>
      </c>
      <c r="C49" s="271"/>
      <c r="D49" s="260"/>
      <c r="E49" s="230"/>
      <c r="F49" s="883"/>
      <c r="G49" s="888"/>
      <c r="H49" s="250" t="s">
        <v>431</v>
      </c>
      <c r="I49" s="230"/>
      <c r="J49" s="866"/>
      <c r="K49" s="235" t="s">
        <v>432</v>
      </c>
      <c r="L49" s="883"/>
    </row>
    <row r="50" spans="1:12" ht="15.75" thickBot="1" x14ac:dyDescent="0.3">
      <c r="A50" s="889"/>
      <c r="B50" s="291">
        <f>A46+B45</f>
        <v>5080</v>
      </c>
      <c r="C50" s="278"/>
      <c r="D50" s="260"/>
      <c r="E50" s="247"/>
      <c r="F50" s="883"/>
      <c r="G50" s="888"/>
      <c r="H50" s="292">
        <f>G46+H40</f>
        <v>2950</v>
      </c>
      <c r="I50" s="297">
        <f>G46+I45</f>
        <v>4030</v>
      </c>
      <c r="J50" s="280">
        <f>G46+J45</f>
        <v>3950</v>
      </c>
      <c r="K50" s="262">
        <f>K40+G46</f>
        <v>3300</v>
      </c>
      <c r="L50" s="883"/>
    </row>
    <row r="51" spans="1:12" ht="15.75" thickBot="1" x14ac:dyDescent="0.3">
      <c r="A51" s="893">
        <v>2000</v>
      </c>
      <c r="B51" s="203" t="s">
        <v>433</v>
      </c>
      <c r="C51" s="268" t="s">
        <v>434</v>
      </c>
      <c r="D51" s="269" t="s">
        <v>435</v>
      </c>
      <c r="E51" s="201" t="s">
        <v>436</v>
      </c>
      <c r="F51" s="883" t="s">
        <v>437</v>
      </c>
      <c r="G51" s="888">
        <v>2000</v>
      </c>
      <c r="H51" s="248"/>
      <c r="I51" s="293"/>
      <c r="J51" s="204" t="s">
        <v>438</v>
      </c>
      <c r="K51" s="203" t="s">
        <v>439</v>
      </c>
      <c r="L51" s="883" t="s">
        <v>437</v>
      </c>
    </row>
    <row r="52" spans="1:12" ht="15.75" thickBot="1" x14ac:dyDescent="0.3">
      <c r="A52" s="888"/>
      <c r="B52" s="254" t="s">
        <v>440</v>
      </c>
      <c r="C52" s="271" t="s">
        <v>441</v>
      </c>
      <c r="D52" s="301" t="s">
        <v>442</v>
      </c>
      <c r="E52" s="235" t="s">
        <v>443</v>
      </c>
      <c r="F52" s="883"/>
      <c r="G52" s="888"/>
      <c r="H52" s="305"/>
      <c r="I52" s="276"/>
      <c r="J52" s="306" t="s">
        <v>444</v>
      </c>
      <c r="K52" s="254" t="s">
        <v>445</v>
      </c>
      <c r="L52" s="883"/>
    </row>
    <row r="53" spans="1:12" ht="15.75" thickBot="1" x14ac:dyDescent="0.3">
      <c r="A53" s="888"/>
      <c r="B53" s="254" t="s">
        <v>446</v>
      </c>
      <c r="C53" s="271" t="s">
        <v>447</v>
      </c>
      <c r="D53" s="301" t="s">
        <v>448</v>
      </c>
      <c r="E53" s="235"/>
      <c r="F53" s="883"/>
      <c r="G53" s="888"/>
      <c r="H53" s="307"/>
      <c r="I53" s="258"/>
      <c r="J53" s="252" t="s">
        <v>449</v>
      </c>
      <c r="K53" s="254" t="s">
        <v>450</v>
      </c>
      <c r="L53" s="883"/>
    </row>
    <row r="54" spans="1:12" ht="15.75" thickBot="1" x14ac:dyDescent="0.3">
      <c r="A54" s="888"/>
      <c r="B54" s="254"/>
      <c r="C54" s="271" t="s">
        <v>451</v>
      </c>
      <c r="D54" s="260" t="s">
        <v>452</v>
      </c>
      <c r="E54" s="256"/>
      <c r="F54" s="883"/>
      <c r="G54" s="888"/>
      <c r="H54" s="301"/>
      <c r="I54" s="262"/>
      <c r="J54" s="252" t="s">
        <v>453</v>
      </c>
      <c r="K54" s="254" t="s">
        <v>454</v>
      </c>
      <c r="L54" s="883"/>
    </row>
    <row r="55" spans="1:12" ht="15.75" thickBot="1" x14ac:dyDescent="0.3">
      <c r="A55" s="894"/>
      <c r="B55" s="291">
        <f>A51+B50</f>
        <v>7080</v>
      </c>
      <c r="C55" s="278">
        <f>A51+C40</f>
        <v>3150</v>
      </c>
      <c r="D55" s="279">
        <f>A51+D45</f>
        <v>4050</v>
      </c>
      <c r="E55" s="247">
        <f>A51+E45</f>
        <v>3950</v>
      </c>
      <c r="F55" s="883"/>
      <c r="G55" s="888"/>
      <c r="H55" s="308"/>
      <c r="I55" s="262"/>
      <c r="J55" s="267">
        <f>G51+J50</f>
        <v>5950</v>
      </c>
      <c r="K55" s="297">
        <f>G51+K50</f>
        <v>5300</v>
      </c>
      <c r="L55" s="883"/>
    </row>
    <row r="56" spans="1:12" ht="15.75" thickBot="1" x14ac:dyDescent="0.3">
      <c r="A56" s="892">
        <v>2750</v>
      </c>
      <c r="B56" s="203"/>
      <c r="C56" s="201" t="s">
        <v>455</v>
      </c>
      <c r="D56" s="282"/>
      <c r="E56" s="201"/>
      <c r="F56" s="883" t="s">
        <v>456</v>
      </c>
      <c r="G56" s="888">
        <v>2750</v>
      </c>
      <c r="H56" s="248" t="s">
        <v>457</v>
      </c>
      <c r="I56" s="203" t="s">
        <v>458</v>
      </c>
      <c r="J56" s="248"/>
      <c r="K56" s="293" t="s">
        <v>459</v>
      </c>
      <c r="L56" s="883" t="s">
        <v>456</v>
      </c>
    </row>
    <row r="57" spans="1:12" ht="15.75" thickBot="1" x14ac:dyDescent="0.3">
      <c r="A57" s="887"/>
      <c r="B57" s="254"/>
      <c r="C57" s="276" t="s">
        <v>460</v>
      </c>
      <c r="D57" s="250"/>
      <c r="E57" s="235"/>
      <c r="F57" s="883"/>
      <c r="G57" s="888"/>
      <c r="H57" s="309" t="s">
        <v>461</v>
      </c>
      <c r="I57" s="312" t="s">
        <v>462</v>
      </c>
      <c r="J57" s="301"/>
      <c r="K57" s="287" t="s">
        <v>463</v>
      </c>
      <c r="L57" s="883"/>
    </row>
    <row r="58" spans="1:12" ht="15.75" thickBot="1" x14ac:dyDescent="0.3">
      <c r="A58" s="887"/>
      <c r="B58" s="299"/>
      <c r="C58" s="271" t="s">
        <v>464</v>
      </c>
      <c r="D58" s="250"/>
      <c r="E58" s="256"/>
      <c r="F58" s="883"/>
      <c r="G58" s="888"/>
      <c r="H58" s="301" t="s">
        <v>465</v>
      </c>
      <c r="I58" s="254" t="s">
        <v>466</v>
      </c>
      <c r="J58" s="301"/>
      <c r="K58" s="287" t="s">
        <v>467</v>
      </c>
      <c r="L58" s="883"/>
    </row>
    <row r="59" spans="1:12" ht="15.75" thickBot="1" x14ac:dyDescent="0.3">
      <c r="A59" s="887"/>
      <c r="B59" s="311"/>
      <c r="C59" s="275"/>
      <c r="D59" s="260"/>
      <c r="E59" s="230"/>
      <c r="F59" s="883"/>
      <c r="G59" s="888"/>
      <c r="H59" s="301" t="s">
        <v>468</v>
      </c>
      <c r="I59" s="254"/>
      <c r="J59" s="867"/>
      <c r="K59" s="312" t="s">
        <v>469</v>
      </c>
      <c r="L59" s="883"/>
    </row>
    <row r="60" spans="1:12" ht="15.75" thickBot="1" x14ac:dyDescent="0.3">
      <c r="A60" s="887"/>
      <c r="B60" s="313"/>
      <c r="C60" s="278">
        <f>A56+C55</f>
        <v>5900</v>
      </c>
      <c r="D60" s="292"/>
      <c r="E60" s="247"/>
      <c r="F60" s="883"/>
      <c r="G60" s="888"/>
      <c r="H60" s="292">
        <f>G56+H50</f>
        <v>5700</v>
      </c>
      <c r="I60" s="297">
        <f>G56+I50</f>
        <v>6780</v>
      </c>
      <c r="J60" s="292"/>
      <c r="K60" s="247">
        <f>G56+K55</f>
        <v>8050</v>
      </c>
      <c r="L60" s="883"/>
    </row>
    <row r="61" spans="1:12" ht="15.75" thickBot="1" x14ac:dyDescent="0.3">
      <c r="A61" s="887">
        <v>3500</v>
      </c>
      <c r="B61" s="203" t="s">
        <v>470</v>
      </c>
      <c r="C61" s="268" t="s">
        <v>471</v>
      </c>
      <c r="D61" s="248"/>
      <c r="E61" s="201"/>
      <c r="F61" s="883" t="s">
        <v>472</v>
      </c>
      <c r="G61" s="888">
        <v>3500</v>
      </c>
      <c r="H61" s="248" t="s">
        <v>473</v>
      </c>
      <c r="I61" s="863"/>
      <c r="J61" s="204" t="s">
        <v>474</v>
      </c>
      <c r="K61" s="314" t="s">
        <v>475</v>
      </c>
      <c r="L61" s="883" t="s">
        <v>472</v>
      </c>
    </row>
    <row r="62" spans="1:12" ht="15.75" thickBot="1" x14ac:dyDescent="0.3">
      <c r="A62" s="887"/>
      <c r="B62" s="254" t="s">
        <v>476</v>
      </c>
      <c r="C62" s="315" t="s">
        <v>477</v>
      </c>
      <c r="D62" s="250"/>
      <c r="E62" s="312"/>
      <c r="F62" s="883"/>
      <c r="G62" s="888"/>
      <c r="H62" s="802" t="s">
        <v>478</v>
      </c>
      <c r="I62" s="276"/>
      <c r="J62" s="316" t="s">
        <v>479</v>
      </c>
      <c r="K62" s="317" t="s">
        <v>480</v>
      </c>
      <c r="L62" s="883"/>
    </row>
    <row r="63" spans="1:12" ht="15.75" thickBot="1" x14ac:dyDescent="0.3">
      <c r="A63" s="887"/>
      <c r="B63" s="254" t="s">
        <v>481</v>
      </c>
      <c r="C63" s="271" t="s">
        <v>482</v>
      </c>
      <c r="D63" s="250"/>
      <c r="E63" s="312"/>
      <c r="F63" s="883"/>
      <c r="G63" s="888"/>
      <c r="H63" s="301" t="s">
        <v>483</v>
      </c>
      <c r="I63" s="310"/>
      <c r="J63" s="318" t="s">
        <v>484</v>
      </c>
      <c r="K63" s="311" t="s">
        <v>485</v>
      </c>
      <c r="L63" s="883"/>
    </row>
    <row r="64" spans="1:12" ht="15.75" thickBot="1" x14ac:dyDescent="0.3">
      <c r="A64" s="887"/>
      <c r="B64" s="254"/>
      <c r="C64" s="275" t="s">
        <v>486</v>
      </c>
      <c r="D64" s="260"/>
      <c r="E64" s="254"/>
      <c r="F64" s="883"/>
      <c r="G64" s="888"/>
      <c r="H64" s="802" t="s">
        <v>487</v>
      </c>
      <c r="I64" s="319"/>
      <c r="J64" s="320" t="s">
        <v>488</v>
      </c>
      <c r="K64" s="317" t="s">
        <v>489</v>
      </c>
      <c r="L64" s="883"/>
    </row>
    <row r="65" spans="1:12" ht="15.75" thickBot="1" x14ac:dyDescent="0.3">
      <c r="A65" s="887"/>
      <c r="B65" s="291">
        <f>A61+B55</f>
        <v>10580</v>
      </c>
      <c r="C65" s="278">
        <f>A61+C60</f>
        <v>9400</v>
      </c>
      <c r="D65" s="292"/>
      <c r="E65" s="247"/>
      <c r="F65" s="883"/>
      <c r="G65" s="888"/>
      <c r="H65" s="292">
        <f>G61+H60</f>
        <v>9200</v>
      </c>
      <c r="I65" s="321"/>
      <c r="J65" s="267">
        <f>G61+J55</f>
        <v>9450</v>
      </c>
      <c r="K65" s="247">
        <f>G61+K60</f>
        <v>11550</v>
      </c>
      <c r="L65" s="883"/>
    </row>
    <row r="66" spans="1:12" ht="15.75" thickBot="1" x14ac:dyDescent="0.3">
      <c r="A66" s="887">
        <v>4500</v>
      </c>
      <c r="B66" s="293"/>
      <c r="C66" s="322" t="s">
        <v>490</v>
      </c>
      <c r="D66" s="248" t="s">
        <v>491</v>
      </c>
      <c r="E66" s="201" t="s">
        <v>492</v>
      </c>
      <c r="F66" s="883" t="s">
        <v>493</v>
      </c>
      <c r="G66" s="888">
        <v>4500</v>
      </c>
      <c r="H66" s="248" t="s">
        <v>494</v>
      </c>
      <c r="I66" s="222" t="s">
        <v>495</v>
      </c>
      <c r="J66" s="323" t="s">
        <v>496</v>
      </c>
      <c r="K66" s="203" t="s">
        <v>497</v>
      </c>
      <c r="L66" s="883" t="s">
        <v>493</v>
      </c>
    </row>
    <row r="67" spans="1:12" ht="15.75" thickBot="1" x14ac:dyDescent="0.3">
      <c r="A67" s="887"/>
      <c r="B67" s="263"/>
      <c r="C67" s="324" t="s">
        <v>498</v>
      </c>
      <c r="D67" s="301" t="s">
        <v>499</v>
      </c>
      <c r="E67" s="235" t="s">
        <v>500</v>
      </c>
      <c r="F67" s="883"/>
      <c r="G67" s="888"/>
      <c r="H67" s="309" t="s">
        <v>501</v>
      </c>
      <c r="I67" s="325" t="s">
        <v>502</v>
      </c>
      <c r="J67" s="250" t="s">
        <v>503</v>
      </c>
      <c r="K67" s="256" t="s">
        <v>504</v>
      </c>
      <c r="L67" s="883"/>
    </row>
    <row r="68" spans="1:12" ht="15.75" thickBot="1" x14ac:dyDescent="0.3">
      <c r="A68" s="887"/>
      <c r="B68" s="254"/>
      <c r="C68" s="326" t="s">
        <v>505</v>
      </c>
      <c r="D68" s="250" t="s">
        <v>506</v>
      </c>
      <c r="E68" s="230" t="s">
        <v>507</v>
      </c>
      <c r="F68" s="883"/>
      <c r="G68" s="888"/>
      <c r="H68" s="803" t="s">
        <v>508</v>
      </c>
      <c r="I68" s="797" t="s">
        <v>537</v>
      </c>
      <c r="J68" s="250" t="s">
        <v>510</v>
      </c>
      <c r="K68" s="288" t="s">
        <v>511</v>
      </c>
      <c r="L68" s="883"/>
    </row>
    <row r="69" spans="1:12" ht="15.75" thickBot="1" x14ac:dyDescent="0.3">
      <c r="A69" s="887"/>
      <c r="B69" s="263"/>
      <c r="C69" s="327" t="s">
        <v>512</v>
      </c>
      <c r="D69" s="260" t="s">
        <v>513</v>
      </c>
      <c r="E69" s="328" t="s">
        <v>514</v>
      </c>
      <c r="F69" s="883"/>
      <c r="G69" s="888"/>
      <c r="H69" s="329"/>
      <c r="I69" s="258" t="s">
        <v>509</v>
      </c>
      <c r="J69" s="301"/>
      <c r="K69" s="311" t="s">
        <v>515</v>
      </c>
      <c r="L69" s="883"/>
    </row>
    <row r="70" spans="1:12" ht="15.75" thickBot="1" x14ac:dyDescent="0.3">
      <c r="A70" s="887"/>
      <c r="B70" s="330"/>
      <c r="C70" s="331">
        <f>A66+C65</f>
        <v>13900</v>
      </c>
      <c r="D70" s="279">
        <f>A66+D55</f>
        <v>8550</v>
      </c>
      <c r="E70" s="332" t="s">
        <v>516</v>
      </c>
      <c r="F70" s="883"/>
      <c r="G70" s="888"/>
      <c r="H70" s="292">
        <f>G66+H65</f>
        <v>13700</v>
      </c>
      <c r="I70" s="266">
        <f>G66+I60</f>
        <v>11280</v>
      </c>
      <c r="J70" s="260">
        <f>G66+J65</f>
        <v>13950</v>
      </c>
      <c r="K70" s="297">
        <f>G66+K65</f>
        <v>16050</v>
      </c>
      <c r="L70" s="883"/>
    </row>
    <row r="71" spans="1:12" ht="15.75" thickBot="1" x14ac:dyDescent="0.3">
      <c r="A71" s="887">
        <v>6000</v>
      </c>
      <c r="B71" s="201" t="s">
        <v>517</v>
      </c>
      <c r="C71" s="322"/>
      <c r="D71" s="248"/>
      <c r="E71" s="201" t="s">
        <v>518</v>
      </c>
      <c r="F71" s="883" t="s">
        <v>519</v>
      </c>
      <c r="G71" s="888">
        <v>6000</v>
      </c>
      <c r="H71" s="248" t="s">
        <v>520</v>
      </c>
      <c r="I71" s="204"/>
      <c r="J71" s="333" t="s">
        <v>521</v>
      </c>
      <c r="K71" s="293"/>
      <c r="L71" s="883" t="s">
        <v>519</v>
      </c>
    </row>
    <row r="72" spans="1:12" ht="15.75" thickBot="1" x14ac:dyDescent="0.3">
      <c r="A72" s="887"/>
      <c r="B72" s="254" t="s">
        <v>522</v>
      </c>
      <c r="C72" s="334"/>
      <c r="D72" s="250"/>
      <c r="E72" s="335" t="s">
        <v>523</v>
      </c>
      <c r="F72" s="883"/>
      <c r="G72" s="888"/>
      <c r="H72" s="250" t="s">
        <v>524</v>
      </c>
      <c r="I72" s="273"/>
      <c r="J72" s="336" t="s">
        <v>525</v>
      </c>
      <c r="K72" s="337"/>
      <c r="L72" s="883"/>
    </row>
    <row r="73" spans="1:12" ht="15.75" thickBot="1" x14ac:dyDescent="0.3">
      <c r="A73" s="887"/>
      <c r="B73" s="287" t="s">
        <v>526</v>
      </c>
      <c r="C73" s="271"/>
      <c r="D73" s="250"/>
      <c r="E73" s="256"/>
      <c r="F73" s="883"/>
      <c r="G73" s="888"/>
      <c r="H73" s="309" t="s">
        <v>527</v>
      </c>
      <c r="I73" s="338"/>
      <c r="J73" s="336" t="s">
        <v>528</v>
      </c>
      <c r="K73" s="328"/>
      <c r="L73" s="883"/>
    </row>
    <row r="74" spans="1:12" ht="15.75" thickBot="1" x14ac:dyDescent="0.3">
      <c r="A74" s="887"/>
      <c r="B74" s="209" t="s">
        <v>529</v>
      </c>
      <c r="C74" s="275"/>
      <c r="D74" s="260"/>
      <c r="E74" s="230"/>
      <c r="F74" s="883"/>
      <c r="G74" s="888"/>
      <c r="H74" s="339" t="s">
        <v>530</v>
      </c>
      <c r="I74" s="340"/>
      <c r="J74" s="341" t="s">
        <v>531</v>
      </c>
      <c r="K74" s="256"/>
      <c r="L74" s="883"/>
    </row>
    <row r="75" spans="1:12" ht="15.75" thickBot="1" x14ac:dyDescent="0.3">
      <c r="A75" s="887"/>
      <c r="B75" s="263">
        <f>A71+B65</f>
        <v>16580</v>
      </c>
      <c r="C75" s="342"/>
      <c r="D75" s="292"/>
      <c r="E75" s="247">
        <f>E55+A66+A71</f>
        <v>14450</v>
      </c>
      <c r="F75" s="883"/>
      <c r="G75" s="888"/>
      <c r="H75" s="292">
        <f>G71+H70</f>
        <v>19700</v>
      </c>
      <c r="I75" s="253"/>
      <c r="J75" s="343">
        <f>G71+J70</f>
        <v>19950</v>
      </c>
      <c r="K75" s="297"/>
      <c r="L75" s="883"/>
    </row>
    <row r="76" spans="1:12" ht="15.75" thickBot="1" x14ac:dyDescent="0.3">
      <c r="A76" s="887">
        <v>7500</v>
      </c>
      <c r="B76" s="203" t="s">
        <v>532</v>
      </c>
      <c r="C76" s="344"/>
      <c r="D76" s="248"/>
      <c r="E76" s="201"/>
      <c r="F76" s="883" t="s">
        <v>533</v>
      </c>
      <c r="G76" s="888">
        <v>7500</v>
      </c>
      <c r="H76" s="248"/>
      <c r="I76" s="201" t="s">
        <v>534</v>
      </c>
      <c r="J76" s="345"/>
      <c r="K76" s="293" t="s">
        <v>535</v>
      </c>
      <c r="L76" s="883" t="s">
        <v>533</v>
      </c>
    </row>
    <row r="77" spans="1:12" ht="15.75" thickBot="1" x14ac:dyDescent="0.3">
      <c r="A77" s="887"/>
      <c r="B77" s="235" t="s">
        <v>536</v>
      </c>
      <c r="C77" s="346"/>
      <c r="D77" s="250"/>
      <c r="E77" s="235"/>
      <c r="F77" s="883"/>
      <c r="G77" s="888"/>
      <c r="H77" s="834"/>
      <c r="I77" s="861" t="s">
        <v>537</v>
      </c>
      <c r="J77" s="347"/>
      <c r="K77" s="337" t="s">
        <v>538</v>
      </c>
      <c r="L77" s="883"/>
    </row>
    <row r="78" spans="1:12" ht="15.75" thickBot="1" x14ac:dyDescent="0.3">
      <c r="A78" s="887"/>
      <c r="B78" s="254" t="s">
        <v>539</v>
      </c>
      <c r="C78" s="348"/>
      <c r="D78" s="188"/>
      <c r="E78" s="235"/>
      <c r="F78" s="883"/>
      <c r="G78" s="888"/>
      <c r="H78" s="260"/>
      <c r="I78" s="254" t="s">
        <v>540</v>
      </c>
      <c r="J78" s="347"/>
      <c r="K78" s="349" t="s">
        <v>541</v>
      </c>
      <c r="L78" s="883"/>
    </row>
    <row r="79" spans="1:12" ht="15.75" thickBot="1" x14ac:dyDescent="0.3">
      <c r="A79" s="887"/>
      <c r="B79" s="254"/>
      <c r="C79" s="348"/>
      <c r="D79" s="260"/>
      <c r="E79" s="230"/>
      <c r="F79" s="883"/>
      <c r="G79" s="888"/>
      <c r="H79" s="260"/>
      <c r="I79" s="254" t="s">
        <v>542</v>
      </c>
      <c r="J79" s="350"/>
      <c r="K79" s="249" t="s">
        <v>543</v>
      </c>
      <c r="L79" s="883"/>
    </row>
    <row r="80" spans="1:12" ht="15.75" thickBot="1" x14ac:dyDescent="0.3">
      <c r="A80" s="887"/>
      <c r="B80" s="263">
        <f>A76+B75</f>
        <v>24080</v>
      </c>
      <c r="C80" s="275"/>
      <c r="D80" s="292"/>
      <c r="E80" s="247"/>
      <c r="F80" s="883"/>
      <c r="G80" s="888"/>
      <c r="H80" s="292"/>
      <c r="I80" s="297">
        <f>G76+I70</f>
        <v>18780</v>
      </c>
      <c r="J80" s="351"/>
      <c r="K80" s="297">
        <f>K70+G76</f>
        <v>23550</v>
      </c>
      <c r="L80" s="883"/>
    </row>
    <row r="81" spans="1:12" ht="15.75" thickBot="1" x14ac:dyDescent="0.3">
      <c r="A81" s="887">
        <v>10000</v>
      </c>
      <c r="B81" s="333"/>
      <c r="C81" s="352" t="s">
        <v>544</v>
      </c>
      <c r="D81" s="248" t="s">
        <v>545</v>
      </c>
      <c r="E81" s="201"/>
      <c r="F81" s="883" t="s">
        <v>546</v>
      </c>
      <c r="G81" s="888">
        <v>10000</v>
      </c>
      <c r="H81" s="248"/>
      <c r="I81" s="203"/>
      <c r="J81" s="204"/>
      <c r="K81" s="293"/>
      <c r="L81" s="883" t="s">
        <v>546</v>
      </c>
    </row>
    <row r="82" spans="1:12" ht="15.75" thickBot="1" x14ac:dyDescent="0.3">
      <c r="A82" s="887"/>
      <c r="B82" s="353"/>
      <c r="C82" s="263" t="s">
        <v>547</v>
      </c>
      <c r="D82" s="250" t="s">
        <v>548</v>
      </c>
      <c r="E82" s="335"/>
      <c r="F82" s="883"/>
      <c r="G82" s="888"/>
      <c r="H82" s="354"/>
      <c r="I82" s="335"/>
      <c r="J82" s="336"/>
      <c r="K82" s="337"/>
      <c r="L82" s="883"/>
    </row>
    <row r="83" spans="1:12" ht="15.75" thickBot="1" x14ac:dyDescent="0.3">
      <c r="A83" s="887"/>
      <c r="B83" s="353"/>
      <c r="C83" s="288" t="s">
        <v>549</v>
      </c>
      <c r="D83" s="250" t="s">
        <v>550</v>
      </c>
      <c r="E83" s="355"/>
      <c r="F83" s="883"/>
      <c r="G83" s="888"/>
      <c r="H83" s="284"/>
      <c r="I83" s="302"/>
      <c r="J83" s="356"/>
      <c r="K83" s="235"/>
      <c r="L83" s="883"/>
    </row>
    <row r="84" spans="1:12" ht="15.75" thickBot="1" x14ac:dyDescent="0.3">
      <c r="A84" s="887"/>
      <c r="B84" s="357"/>
      <c r="C84" s="288" t="s">
        <v>551</v>
      </c>
      <c r="D84" s="250"/>
      <c r="E84" s="256"/>
      <c r="F84" s="883"/>
      <c r="G84" s="888"/>
      <c r="H84" s="284"/>
      <c r="I84" s="311"/>
      <c r="J84" s="341"/>
      <c r="K84" s="263"/>
      <c r="L84" s="883"/>
    </row>
    <row r="85" spans="1:12" ht="15.75" thickBot="1" x14ac:dyDescent="0.3">
      <c r="A85" s="889"/>
      <c r="B85" s="358"/>
      <c r="C85" s="297">
        <f>A81+C70</f>
        <v>23900</v>
      </c>
      <c r="D85" s="260">
        <f>A81+D70</f>
        <v>18550</v>
      </c>
      <c r="E85" s="230"/>
      <c r="F85" s="890"/>
      <c r="G85" s="891"/>
      <c r="H85" s="261"/>
      <c r="I85" s="297"/>
      <c r="J85" s="359"/>
      <c r="K85" s="266"/>
      <c r="L85" s="890"/>
    </row>
    <row r="86" spans="1:12" ht="15.75" thickBot="1" x14ac:dyDescent="0.3">
      <c r="A86" s="885">
        <v>15000</v>
      </c>
      <c r="B86" s="203"/>
      <c r="C86" s="344"/>
      <c r="D86" s="248"/>
      <c r="E86" s="201"/>
      <c r="F86" s="882" t="s">
        <v>552</v>
      </c>
      <c r="G86" s="879">
        <v>15000</v>
      </c>
      <c r="H86" s="270"/>
      <c r="I86" s="222"/>
      <c r="J86" s="293" t="s">
        <v>553</v>
      </c>
      <c r="K86" s="201" t="s">
        <v>554</v>
      </c>
      <c r="L86" s="882" t="s">
        <v>552</v>
      </c>
    </row>
    <row r="87" spans="1:12" ht="15.75" thickBot="1" x14ac:dyDescent="0.3">
      <c r="A87" s="885"/>
      <c r="B87" s="360"/>
      <c r="C87" s="324"/>
      <c r="D87" s="250"/>
      <c r="E87" s="335"/>
      <c r="F87" s="883"/>
      <c r="G87" s="880"/>
      <c r="H87" s="361"/>
      <c r="I87" s="284"/>
      <c r="J87" s="362" t="s">
        <v>555</v>
      </c>
      <c r="K87" s="263" t="s">
        <v>556</v>
      </c>
      <c r="L87" s="883"/>
    </row>
    <row r="88" spans="1:12" ht="15.75" thickBot="1" x14ac:dyDescent="0.3">
      <c r="A88" s="885"/>
      <c r="B88" s="360"/>
      <c r="C88" s="326"/>
      <c r="D88" s="250"/>
      <c r="E88" s="355"/>
      <c r="F88" s="883"/>
      <c r="G88" s="880"/>
      <c r="H88" s="363"/>
      <c r="I88" s="284"/>
      <c r="J88" s="252" t="s">
        <v>557</v>
      </c>
      <c r="K88" s="317" t="s">
        <v>558</v>
      </c>
      <c r="L88" s="883"/>
    </row>
    <row r="89" spans="1:12" ht="15.75" thickBot="1" x14ac:dyDescent="0.3">
      <c r="A89" s="885"/>
      <c r="B89" s="364"/>
      <c r="C89" s="327"/>
      <c r="D89" s="250"/>
      <c r="E89" s="256"/>
      <c r="F89" s="883"/>
      <c r="G89" s="880"/>
      <c r="H89" s="363"/>
      <c r="I89" s="365"/>
      <c r="J89" s="254" t="s">
        <v>559</v>
      </c>
      <c r="K89" s="364" t="s">
        <v>560</v>
      </c>
      <c r="L89" s="883"/>
    </row>
    <row r="90" spans="1:12" ht="15.75" thickBot="1" x14ac:dyDescent="0.3">
      <c r="A90" s="886"/>
      <c r="B90" s="366"/>
      <c r="C90" s="367"/>
      <c r="D90" s="260"/>
      <c r="E90" s="230"/>
      <c r="F90" s="884"/>
      <c r="G90" s="881"/>
      <c r="H90" s="368"/>
      <c r="I90" s="265"/>
      <c r="J90" s="266">
        <f>G86+J75</f>
        <v>34950</v>
      </c>
      <c r="K90" s="266">
        <f>G86+K80</f>
        <v>38550</v>
      </c>
      <c r="L90" s="884"/>
    </row>
    <row r="91" spans="1:12" ht="15.75" thickBot="1" x14ac:dyDescent="0.3">
      <c r="A91" s="885">
        <v>25000</v>
      </c>
      <c r="B91" s="203" t="s">
        <v>561</v>
      </c>
      <c r="C91" s="344" t="s">
        <v>562</v>
      </c>
      <c r="D91" s="248" t="s">
        <v>563</v>
      </c>
      <c r="E91" s="201" t="s">
        <v>564</v>
      </c>
      <c r="F91" s="882" t="s">
        <v>565</v>
      </c>
      <c r="G91" s="879">
        <v>25000</v>
      </c>
      <c r="H91" s="270" t="s">
        <v>566</v>
      </c>
      <c r="I91" s="222" t="s">
        <v>567</v>
      </c>
      <c r="J91" s="293" t="s">
        <v>568</v>
      </c>
      <c r="K91" s="201" t="s">
        <v>569</v>
      </c>
      <c r="L91" s="882" t="s">
        <v>565</v>
      </c>
    </row>
    <row r="92" spans="1:12" ht="15.75" thickBot="1" x14ac:dyDescent="0.3">
      <c r="A92" s="885"/>
      <c r="B92" s="360" t="s">
        <v>570</v>
      </c>
      <c r="C92" s="324" t="s">
        <v>571</v>
      </c>
      <c r="D92" s="250" t="s">
        <v>572</v>
      </c>
      <c r="E92" s="335" t="s">
        <v>573</v>
      </c>
      <c r="F92" s="883"/>
      <c r="G92" s="880"/>
      <c r="H92" s="361" t="s">
        <v>574</v>
      </c>
      <c r="I92" s="284" t="s">
        <v>575</v>
      </c>
      <c r="J92" s="362" t="s">
        <v>576</v>
      </c>
      <c r="K92" s="230" t="s">
        <v>577</v>
      </c>
      <c r="L92" s="883"/>
    </row>
    <row r="93" spans="1:12" ht="15.75" thickBot="1" x14ac:dyDescent="0.3">
      <c r="A93" s="885"/>
      <c r="B93" s="360"/>
      <c r="C93" s="326"/>
      <c r="D93" s="250"/>
      <c r="E93" s="355"/>
      <c r="F93" s="883"/>
      <c r="G93" s="880"/>
      <c r="H93" s="363"/>
      <c r="I93" s="284"/>
      <c r="J93" s="252"/>
      <c r="K93" s="288"/>
      <c r="L93" s="883"/>
    </row>
    <row r="94" spans="1:12" ht="15.75" thickBot="1" x14ac:dyDescent="0.3">
      <c r="A94" s="885"/>
      <c r="B94" s="364"/>
      <c r="C94" s="327"/>
      <c r="D94" s="250"/>
      <c r="E94" s="256"/>
      <c r="F94" s="883"/>
      <c r="G94" s="880"/>
      <c r="H94" s="363"/>
      <c r="I94" s="365"/>
      <c r="J94" s="254"/>
      <c r="K94" s="364"/>
      <c r="L94" s="883"/>
    </row>
    <row r="95" spans="1:12" ht="15.75" thickBot="1" x14ac:dyDescent="0.3">
      <c r="A95" s="886"/>
      <c r="B95" s="366">
        <f>A91+B80</f>
        <v>49080</v>
      </c>
      <c r="C95" s="331">
        <f>A91+C85</f>
        <v>48900</v>
      </c>
      <c r="D95" s="260">
        <f>A91+D85</f>
        <v>43550</v>
      </c>
      <c r="E95" s="230">
        <f>A91+E75</f>
        <v>39450</v>
      </c>
      <c r="F95" s="884"/>
      <c r="G95" s="881"/>
      <c r="H95" s="368">
        <f>G91+H75</f>
        <v>44700</v>
      </c>
      <c r="I95" s="265">
        <f>G91+I80</f>
        <v>43780</v>
      </c>
      <c r="J95" s="266">
        <f>G91+J90</f>
        <v>59950</v>
      </c>
      <c r="K95" s="266">
        <f>G91+K90</f>
        <v>63550</v>
      </c>
      <c r="L95" s="884"/>
    </row>
    <row r="96" spans="1:12" ht="15.75" thickBot="1" x14ac:dyDescent="0.3">
      <c r="A96" s="873"/>
      <c r="B96" s="369" t="s">
        <v>578</v>
      </c>
      <c r="C96" s="369" t="s">
        <v>578</v>
      </c>
      <c r="D96" s="369" t="s">
        <v>578</v>
      </c>
      <c r="E96" s="369" t="s">
        <v>578</v>
      </c>
      <c r="F96" s="876" t="s">
        <v>579</v>
      </c>
      <c r="G96" s="879"/>
      <c r="H96" s="370" t="s">
        <v>580</v>
      </c>
      <c r="I96" s="370" t="s">
        <v>580</v>
      </c>
      <c r="J96" s="371" t="s">
        <v>1211</v>
      </c>
      <c r="K96" s="371" t="s">
        <v>1212</v>
      </c>
      <c r="L96" s="882"/>
    </row>
    <row r="97" spans="1:12" ht="15.75" thickBot="1" x14ac:dyDescent="0.3">
      <c r="A97" s="874"/>
      <c r="B97" s="372" t="s">
        <v>581</v>
      </c>
      <c r="C97" s="364" t="s">
        <v>582</v>
      </c>
      <c r="D97" s="327" t="s">
        <v>583</v>
      </c>
      <c r="E97" s="327" t="s">
        <v>584</v>
      </c>
      <c r="F97" s="877"/>
      <c r="G97" s="880"/>
      <c r="H97" s="373" t="s">
        <v>585</v>
      </c>
      <c r="I97" s="374" t="s">
        <v>586</v>
      </c>
      <c r="J97" s="375" t="s">
        <v>587</v>
      </c>
      <c r="K97" s="230" t="str">
        <f>"Average: "&amp;B80+C85+D85+E75+H75+I80+J90+K90</f>
        <v>Average: 192960</v>
      </c>
      <c r="L97" s="883"/>
    </row>
    <row r="98" spans="1:12" ht="15.75" thickBot="1" x14ac:dyDescent="0.3">
      <c r="A98" s="875"/>
      <c r="B98" s="367" t="s">
        <v>588</v>
      </c>
      <c r="C98" s="376" t="s">
        <v>589</v>
      </c>
      <c r="D98" s="377" t="s">
        <v>590</v>
      </c>
      <c r="E98" s="377" t="s">
        <v>591</v>
      </c>
      <c r="F98" s="878"/>
      <c r="G98" s="881"/>
      <c r="H98" s="378" t="s">
        <v>592</v>
      </c>
      <c r="I98" s="379" t="s">
        <v>593</v>
      </c>
      <c r="J98" s="380" t="s">
        <v>594</v>
      </c>
      <c r="K98" s="266" t="str">
        <f>"Pre-warp: +"&amp;A6*5+A11</f>
        <v>Pre-warp: +330</v>
      </c>
      <c r="L98" s="884"/>
    </row>
    <row r="99" spans="1:12" x14ac:dyDescent="0.25">
      <c r="A99" s="186"/>
      <c r="B99" s="188"/>
      <c r="C99" s="188"/>
      <c r="D99" s="188"/>
      <c r="E99" s="188"/>
      <c r="F99" s="188"/>
      <c r="G99" s="188"/>
      <c r="H99" s="188"/>
      <c r="I99" s="188"/>
      <c r="J99" s="188"/>
      <c r="K99" s="188"/>
      <c r="L99" s="186"/>
    </row>
    <row r="100" spans="1:12" x14ac:dyDescent="0.25">
      <c r="A100" s="186"/>
      <c r="B100" s="188"/>
      <c r="C100" s="188"/>
      <c r="D100" s="188"/>
      <c r="E100" s="188"/>
      <c r="F100" s="188"/>
      <c r="G100" s="188"/>
      <c r="H100" s="188"/>
      <c r="I100" s="188"/>
      <c r="J100" s="188"/>
      <c r="K100" s="188"/>
      <c r="L100" s="186"/>
    </row>
  </sheetData>
  <mergeCells count="82">
    <mergeCell ref="L3:L5"/>
    <mergeCell ref="C1:D1"/>
    <mergeCell ref="I1:J1"/>
    <mergeCell ref="A3:A5"/>
    <mergeCell ref="F3:F5"/>
    <mergeCell ref="G3:G5"/>
    <mergeCell ref="A6:A10"/>
    <mergeCell ref="F6:F10"/>
    <mergeCell ref="G6:G10"/>
    <mergeCell ref="L6:L10"/>
    <mergeCell ref="A11:A15"/>
    <mergeCell ref="F11:F15"/>
    <mergeCell ref="G11:G15"/>
    <mergeCell ref="L11:L15"/>
    <mergeCell ref="A16:A20"/>
    <mergeCell ref="F16:F20"/>
    <mergeCell ref="G16:G20"/>
    <mergeCell ref="L16:L20"/>
    <mergeCell ref="A21:A25"/>
    <mergeCell ref="F21:F25"/>
    <mergeCell ref="G21:G25"/>
    <mergeCell ref="L21:L25"/>
    <mergeCell ref="A26:A30"/>
    <mergeCell ref="F26:F30"/>
    <mergeCell ref="G26:G30"/>
    <mergeCell ref="L26:L30"/>
    <mergeCell ref="A31:A35"/>
    <mergeCell ref="F31:F35"/>
    <mergeCell ref="G31:G35"/>
    <mergeCell ref="L31:L35"/>
    <mergeCell ref="A36:A40"/>
    <mergeCell ref="F36:F40"/>
    <mergeCell ref="G36:G40"/>
    <mergeCell ref="L36:L40"/>
    <mergeCell ref="A41:A45"/>
    <mergeCell ref="F41:F45"/>
    <mergeCell ref="G41:G45"/>
    <mergeCell ref="L41:L45"/>
    <mergeCell ref="A46:A50"/>
    <mergeCell ref="F46:F50"/>
    <mergeCell ref="G46:G50"/>
    <mergeCell ref="L46:L50"/>
    <mergeCell ref="A51:A55"/>
    <mergeCell ref="F51:F55"/>
    <mergeCell ref="G51:G55"/>
    <mergeCell ref="L51:L55"/>
    <mergeCell ref="A56:A60"/>
    <mergeCell ref="F56:F60"/>
    <mergeCell ref="G56:G60"/>
    <mergeCell ref="L56:L60"/>
    <mergeCell ref="A61:A65"/>
    <mergeCell ref="F61:F65"/>
    <mergeCell ref="G61:G65"/>
    <mergeCell ref="L61:L65"/>
    <mergeCell ref="A66:A70"/>
    <mergeCell ref="F66:F70"/>
    <mergeCell ref="G66:G70"/>
    <mergeCell ref="L66:L70"/>
    <mergeCell ref="A71:A75"/>
    <mergeCell ref="F71:F75"/>
    <mergeCell ref="G71:G75"/>
    <mergeCell ref="L71:L75"/>
    <mergeCell ref="A76:A80"/>
    <mergeCell ref="F76:F80"/>
    <mergeCell ref="G76:G80"/>
    <mergeCell ref="L76:L80"/>
    <mergeCell ref="A81:A85"/>
    <mergeCell ref="F81:F85"/>
    <mergeCell ref="G81:G85"/>
    <mergeCell ref="L81:L85"/>
    <mergeCell ref="A96:A98"/>
    <mergeCell ref="F96:F98"/>
    <mergeCell ref="G96:G98"/>
    <mergeCell ref="L96:L98"/>
    <mergeCell ref="A86:A90"/>
    <mergeCell ref="F86:F90"/>
    <mergeCell ref="G86:G90"/>
    <mergeCell ref="L86:L90"/>
    <mergeCell ref="A91:A95"/>
    <mergeCell ref="F91:F95"/>
    <mergeCell ref="G91:G95"/>
    <mergeCell ref="L91:L9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6C5A2-3080-4649-9C59-3D73D15BD239}">
  <dimension ref="A1:K50"/>
  <sheetViews>
    <sheetView workbookViewId="0"/>
  </sheetViews>
  <sheetFormatPr defaultRowHeight="15" x14ac:dyDescent="0.25"/>
  <cols>
    <col min="1" max="1" width="30.7109375" customWidth="1"/>
    <col min="2" max="5" width="5.7109375" customWidth="1"/>
    <col min="6" max="6" width="10.7109375" customWidth="1"/>
    <col min="7" max="10" width="8.7109375" customWidth="1"/>
    <col min="11" max="11" width="55.7109375" bestFit="1" customWidth="1"/>
  </cols>
  <sheetData>
    <row r="1" spans="1:11" x14ac:dyDescent="0.25">
      <c r="A1" s="85"/>
      <c r="B1" s="85"/>
      <c r="C1" s="85"/>
      <c r="D1" s="85"/>
      <c r="E1" s="85"/>
      <c r="F1" s="85"/>
      <c r="G1" s="902" t="s">
        <v>595</v>
      </c>
      <c r="H1" s="903"/>
      <c r="I1" s="902" t="s">
        <v>596</v>
      </c>
      <c r="J1" s="903"/>
      <c r="K1" s="381"/>
    </row>
    <row r="2" spans="1:11" x14ac:dyDescent="0.25">
      <c r="A2" s="404" t="s">
        <v>597</v>
      </c>
      <c r="B2" s="405" t="s">
        <v>598</v>
      </c>
      <c r="C2" s="405" t="s">
        <v>599</v>
      </c>
      <c r="D2" s="405" t="s">
        <v>600</v>
      </c>
      <c r="E2" s="405" t="s">
        <v>601</v>
      </c>
      <c r="F2" s="405" t="s">
        <v>268</v>
      </c>
      <c r="G2" s="406" t="s">
        <v>602</v>
      </c>
      <c r="H2" s="407" t="s">
        <v>603</v>
      </c>
      <c r="I2" s="408" t="s">
        <v>602</v>
      </c>
      <c r="J2" s="409" t="s">
        <v>603</v>
      </c>
      <c r="K2" s="382" t="s">
        <v>596</v>
      </c>
    </row>
    <row r="3" spans="1:11" x14ac:dyDescent="0.25">
      <c r="A3" s="85" t="s">
        <v>604</v>
      </c>
      <c r="B3" s="85">
        <v>9</v>
      </c>
      <c r="C3" s="85">
        <v>32</v>
      </c>
      <c r="D3" s="85">
        <v>1</v>
      </c>
      <c r="E3" s="85">
        <v>1</v>
      </c>
      <c r="F3" s="85">
        <v>0</v>
      </c>
      <c r="G3" s="383">
        <v>200</v>
      </c>
      <c r="H3" s="384">
        <v>0</v>
      </c>
      <c r="I3" s="85">
        <v>200</v>
      </c>
      <c r="J3" s="384">
        <v>0</v>
      </c>
      <c r="K3" s="385"/>
    </row>
    <row r="4" spans="1:11" x14ac:dyDescent="0.25">
      <c r="A4" s="85" t="s">
        <v>605</v>
      </c>
      <c r="B4" s="85">
        <v>15</v>
      </c>
      <c r="C4" s="85">
        <v>61</v>
      </c>
      <c r="D4" s="85">
        <v>3</v>
      </c>
      <c r="E4" s="85">
        <v>2</v>
      </c>
      <c r="F4" s="85">
        <v>80</v>
      </c>
      <c r="G4" s="383">
        <v>60</v>
      </c>
      <c r="H4" s="384">
        <v>1</v>
      </c>
      <c r="I4" s="85">
        <v>60</v>
      </c>
      <c r="J4" s="384">
        <v>1</v>
      </c>
      <c r="K4" s="385"/>
    </row>
    <row r="5" spans="1:11" x14ac:dyDescent="0.25">
      <c r="A5" s="85" t="s">
        <v>606</v>
      </c>
      <c r="B5" s="85">
        <v>10</v>
      </c>
      <c r="C5" s="85">
        <v>39</v>
      </c>
      <c r="D5" s="85">
        <v>0</v>
      </c>
      <c r="E5" s="85">
        <v>2</v>
      </c>
      <c r="F5" s="85">
        <v>400</v>
      </c>
      <c r="G5" s="383">
        <v>100</v>
      </c>
      <c r="H5" s="384">
        <v>2</v>
      </c>
      <c r="I5" s="85">
        <v>100</v>
      </c>
      <c r="J5" s="384">
        <v>2</v>
      </c>
      <c r="K5" s="385"/>
    </row>
    <row r="6" spans="1:11" x14ac:dyDescent="0.25">
      <c r="A6" s="386" t="s">
        <v>607</v>
      </c>
      <c r="B6" s="386">
        <v>37</v>
      </c>
      <c r="C6" s="386">
        <v>162</v>
      </c>
      <c r="D6" s="386">
        <v>0</v>
      </c>
      <c r="E6" s="386">
        <v>3</v>
      </c>
      <c r="F6" s="386">
        <v>400</v>
      </c>
      <c r="G6" s="387">
        <v>120</v>
      </c>
      <c r="H6" s="388">
        <v>0</v>
      </c>
      <c r="I6" s="386">
        <v>120</v>
      </c>
      <c r="J6" s="388">
        <v>0</v>
      </c>
      <c r="K6" s="385"/>
    </row>
    <row r="7" spans="1:11" x14ac:dyDescent="0.25">
      <c r="A7" s="85" t="s">
        <v>608</v>
      </c>
      <c r="B7" s="85">
        <v>44</v>
      </c>
      <c r="C7" s="85">
        <v>183</v>
      </c>
      <c r="D7" s="85">
        <v>0</v>
      </c>
      <c r="E7" s="85">
        <v>3</v>
      </c>
      <c r="F7" s="85">
        <v>1150</v>
      </c>
      <c r="G7" s="383">
        <v>250</v>
      </c>
      <c r="H7" s="384">
        <v>0</v>
      </c>
      <c r="I7" s="85">
        <v>250</v>
      </c>
      <c r="J7" s="384">
        <v>0</v>
      </c>
      <c r="K7" s="385"/>
    </row>
    <row r="8" spans="1:11" x14ac:dyDescent="0.25">
      <c r="A8" s="389" t="s">
        <v>609</v>
      </c>
      <c r="B8" s="389">
        <v>17</v>
      </c>
      <c r="C8" s="389">
        <v>74</v>
      </c>
      <c r="D8" s="389">
        <v>1</v>
      </c>
      <c r="E8" s="389">
        <v>3</v>
      </c>
      <c r="F8" s="389">
        <v>7500</v>
      </c>
      <c r="G8" s="390">
        <v>500</v>
      </c>
      <c r="H8" s="391">
        <v>0</v>
      </c>
      <c r="I8" s="389">
        <v>500</v>
      </c>
      <c r="J8" s="391">
        <v>0</v>
      </c>
      <c r="K8" s="385"/>
    </row>
    <row r="9" spans="1:11" x14ac:dyDescent="0.25">
      <c r="A9" s="392" t="s">
        <v>610</v>
      </c>
      <c r="B9" s="85">
        <v>21</v>
      </c>
      <c r="C9" s="85">
        <v>87</v>
      </c>
      <c r="D9" s="85">
        <v>0</v>
      </c>
      <c r="E9" s="85">
        <v>4</v>
      </c>
      <c r="F9" s="85">
        <v>80</v>
      </c>
      <c r="G9" s="383">
        <v>60</v>
      </c>
      <c r="H9" s="384">
        <v>2</v>
      </c>
      <c r="I9" s="85">
        <v>60</v>
      </c>
      <c r="J9" s="393">
        <v>1</v>
      </c>
      <c r="K9" s="385"/>
    </row>
    <row r="10" spans="1:11" x14ac:dyDescent="0.25">
      <c r="A10" s="392" t="s">
        <v>611</v>
      </c>
      <c r="B10" s="85">
        <v>43</v>
      </c>
      <c r="C10" s="85">
        <v>178</v>
      </c>
      <c r="D10" s="85">
        <v>0</v>
      </c>
      <c r="E10" s="85">
        <v>4</v>
      </c>
      <c r="F10" s="85">
        <v>1500</v>
      </c>
      <c r="G10" s="383">
        <v>150</v>
      </c>
      <c r="H10" s="384">
        <v>4</v>
      </c>
      <c r="I10" s="85">
        <v>150</v>
      </c>
      <c r="J10" s="393">
        <v>2</v>
      </c>
      <c r="K10" s="385"/>
    </row>
    <row r="11" spans="1:11" x14ac:dyDescent="0.25">
      <c r="A11" s="85" t="s">
        <v>612</v>
      </c>
      <c r="B11" s="85">
        <v>46</v>
      </c>
      <c r="C11" s="85">
        <v>198</v>
      </c>
      <c r="D11" s="85">
        <v>0</v>
      </c>
      <c r="E11" s="85">
        <v>4</v>
      </c>
      <c r="F11" s="85">
        <v>1500</v>
      </c>
      <c r="G11" s="383">
        <v>200</v>
      </c>
      <c r="H11" s="384">
        <v>3</v>
      </c>
      <c r="I11" s="85">
        <v>200</v>
      </c>
      <c r="J11" s="384">
        <v>3</v>
      </c>
      <c r="K11" s="385"/>
    </row>
    <row r="12" spans="1:11" x14ac:dyDescent="0.25">
      <c r="A12" s="392" t="s">
        <v>613</v>
      </c>
      <c r="B12" s="85">
        <v>16</v>
      </c>
      <c r="C12" s="85">
        <v>68</v>
      </c>
      <c r="D12" s="85">
        <v>1</v>
      </c>
      <c r="E12" s="85">
        <v>4</v>
      </c>
      <c r="F12" s="85">
        <v>2750</v>
      </c>
      <c r="G12" s="383">
        <v>200</v>
      </c>
      <c r="H12" s="384">
        <v>10</v>
      </c>
      <c r="I12" s="85">
        <v>200</v>
      </c>
      <c r="J12" s="393">
        <v>4</v>
      </c>
      <c r="K12" s="394" t="s">
        <v>614</v>
      </c>
    </row>
    <row r="13" spans="1:11" x14ac:dyDescent="0.25">
      <c r="A13" s="386" t="s">
        <v>615</v>
      </c>
      <c r="B13" s="386">
        <v>7</v>
      </c>
      <c r="C13" s="386">
        <v>22</v>
      </c>
      <c r="D13" s="386">
        <v>3</v>
      </c>
      <c r="E13" s="386">
        <v>5</v>
      </c>
      <c r="F13" s="386">
        <v>150</v>
      </c>
      <c r="G13" s="387">
        <v>60</v>
      </c>
      <c r="H13" s="388">
        <v>1</v>
      </c>
      <c r="I13" s="386">
        <v>60</v>
      </c>
      <c r="J13" s="388">
        <v>1</v>
      </c>
      <c r="K13" s="385"/>
    </row>
    <row r="14" spans="1:11" x14ac:dyDescent="0.25">
      <c r="A14" s="85" t="s">
        <v>616</v>
      </c>
      <c r="B14" s="85">
        <v>36</v>
      </c>
      <c r="C14" s="85">
        <v>156</v>
      </c>
      <c r="D14" s="85">
        <v>3</v>
      </c>
      <c r="E14" s="85">
        <v>5</v>
      </c>
      <c r="F14" s="85">
        <v>650</v>
      </c>
      <c r="G14" s="383">
        <v>150</v>
      </c>
      <c r="H14" s="384">
        <v>2</v>
      </c>
      <c r="I14" s="85">
        <v>150</v>
      </c>
      <c r="J14" s="384">
        <v>2</v>
      </c>
      <c r="K14" s="385"/>
    </row>
    <row r="15" spans="1:11" x14ac:dyDescent="0.25">
      <c r="A15" s="85" t="s">
        <v>617</v>
      </c>
      <c r="B15" s="85">
        <v>12</v>
      </c>
      <c r="C15" s="85">
        <v>49</v>
      </c>
      <c r="D15" s="85">
        <v>0</v>
      </c>
      <c r="E15" s="85">
        <v>5</v>
      </c>
      <c r="F15" s="85">
        <v>3500</v>
      </c>
      <c r="G15" s="383">
        <v>250</v>
      </c>
      <c r="H15" s="384">
        <v>3</v>
      </c>
      <c r="I15" s="85">
        <v>250</v>
      </c>
      <c r="J15" s="384">
        <v>3</v>
      </c>
      <c r="K15" s="385"/>
    </row>
    <row r="16" spans="1:11" x14ac:dyDescent="0.25">
      <c r="A16" s="392" t="s">
        <v>618</v>
      </c>
      <c r="B16" s="85">
        <v>34</v>
      </c>
      <c r="C16" s="85">
        <v>154</v>
      </c>
      <c r="D16" s="85">
        <v>1</v>
      </c>
      <c r="E16" s="85">
        <v>5</v>
      </c>
      <c r="F16" s="85">
        <v>2000</v>
      </c>
      <c r="G16" s="383">
        <v>200</v>
      </c>
      <c r="H16" s="384">
        <v>3</v>
      </c>
      <c r="I16" s="85">
        <v>200</v>
      </c>
      <c r="J16" s="384">
        <v>3</v>
      </c>
      <c r="K16" s="394" t="s">
        <v>619</v>
      </c>
    </row>
    <row r="17" spans="1:11" x14ac:dyDescent="0.25">
      <c r="A17" s="395" t="s">
        <v>620</v>
      </c>
      <c r="B17" s="389">
        <v>33</v>
      </c>
      <c r="C17" s="389">
        <v>152</v>
      </c>
      <c r="D17" s="389">
        <v>1</v>
      </c>
      <c r="E17" s="389">
        <v>5</v>
      </c>
      <c r="F17" s="389">
        <v>1500</v>
      </c>
      <c r="G17" s="390">
        <v>200</v>
      </c>
      <c r="H17" s="391">
        <v>3</v>
      </c>
      <c r="I17" s="389">
        <v>200</v>
      </c>
      <c r="J17" s="396">
        <v>4</v>
      </c>
      <c r="K17" s="394" t="s">
        <v>621</v>
      </c>
    </row>
    <row r="18" spans="1:11" x14ac:dyDescent="0.25">
      <c r="A18" s="85" t="s">
        <v>622</v>
      </c>
      <c r="B18" s="85">
        <v>32</v>
      </c>
      <c r="C18" s="85">
        <v>142</v>
      </c>
      <c r="D18" s="85">
        <v>0</v>
      </c>
      <c r="E18" s="85">
        <v>6</v>
      </c>
      <c r="F18" s="85">
        <v>650</v>
      </c>
      <c r="G18" s="383">
        <v>80</v>
      </c>
      <c r="H18" s="384">
        <v>1</v>
      </c>
      <c r="I18" s="85">
        <v>80</v>
      </c>
      <c r="J18" s="384">
        <v>1</v>
      </c>
      <c r="K18" s="385"/>
    </row>
    <row r="19" spans="1:11" x14ac:dyDescent="0.25">
      <c r="A19" s="85" t="s">
        <v>623</v>
      </c>
      <c r="B19" s="85">
        <v>5</v>
      </c>
      <c r="C19" s="85">
        <v>19</v>
      </c>
      <c r="D19" s="85">
        <v>2</v>
      </c>
      <c r="E19" s="85">
        <v>6</v>
      </c>
      <c r="F19" s="85">
        <v>1150</v>
      </c>
      <c r="G19" s="383">
        <v>150</v>
      </c>
      <c r="H19" s="384">
        <v>3</v>
      </c>
      <c r="I19" s="85">
        <v>150</v>
      </c>
      <c r="J19" s="384">
        <v>3</v>
      </c>
      <c r="K19" s="385"/>
    </row>
    <row r="20" spans="1:11" x14ac:dyDescent="0.25">
      <c r="A20" s="389" t="s">
        <v>624</v>
      </c>
      <c r="B20" s="85">
        <v>13</v>
      </c>
      <c r="C20" s="85">
        <v>50</v>
      </c>
      <c r="D20" s="85">
        <v>0</v>
      </c>
      <c r="E20" s="85">
        <v>6</v>
      </c>
      <c r="F20" s="85">
        <v>3500</v>
      </c>
      <c r="G20" s="383">
        <v>200</v>
      </c>
      <c r="H20" s="384">
        <v>8</v>
      </c>
      <c r="I20" s="383">
        <v>200</v>
      </c>
      <c r="J20" s="384">
        <v>8</v>
      </c>
      <c r="K20" s="385"/>
    </row>
    <row r="21" spans="1:11" x14ac:dyDescent="0.25">
      <c r="A21" s="386" t="s">
        <v>625</v>
      </c>
      <c r="B21" s="386">
        <v>35</v>
      </c>
      <c r="C21" s="386">
        <v>155</v>
      </c>
      <c r="D21" s="386">
        <v>0</v>
      </c>
      <c r="E21" s="386">
        <v>7</v>
      </c>
      <c r="F21" s="386">
        <v>150</v>
      </c>
      <c r="G21" s="387">
        <v>60</v>
      </c>
      <c r="H21" s="388">
        <v>1</v>
      </c>
      <c r="I21" s="386">
        <v>60</v>
      </c>
      <c r="J21" s="388">
        <v>1</v>
      </c>
      <c r="K21" s="385"/>
    </row>
    <row r="22" spans="1:11" x14ac:dyDescent="0.25">
      <c r="A22" s="85" t="s">
        <v>626</v>
      </c>
      <c r="B22" s="85">
        <v>30</v>
      </c>
      <c r="C22" s="85">
        <v>136</v>
      </c>
      <c r="D22" s="85">
        <v>2</v>
      </c>
      <c r="E22" s="85">
        <v>7</v>
      </c>
      <c r="F22" s="85">
        <v>900</v>
      </c>
      <c r="G22" s="383">
        <v>150</v>
      </c>
      <c r="H22" s="384">
        <v>2</v>
      </c>
      <c r="I22" s="85">
        <v>150</v>
      </c>
      <c r="J22" s="384">
        <v>2</v>
      </c>
      <c r="K22" s="385"/>
    </row>
    <row r="23" spans="1:11" x14ac:dyDescent="0.25">
      <c r="A23" s="85" t="s">
        <v>627</v>
      </c>
      <c r="B23" s="85">
        <v>19</v>
      </c>
      <c r="C23" s="85">
        <v>76</v>
      </c>
      <c r="D23" s="85">
        <v>5</v>
      </c>
      <c r="E23" s="85">
        <v>7</v>
      </c>
      <c r="F23" s="85">
        <v>4500</v>
      </c>
      <c r="G23" s="383">
        <v>250</v>
      </c>
      <c r="H23" s="384">
        <v>3</v>
      </c>
      <c r="I23" s="85">
        <v>250</v>
      </c>
      <c r="J23" s="384">
        <v>3</v>
      </c>
      <c r="K23" s="385"/>
    </row>
    <row r="24" spans="1:11" x14ac:dyDescent="0.25">
      <c r="A24" s="85" t="s">
        <v>628</v>
      </c>
      <c r="B24" s="85">
        <v>6</v>
      </c>
      <c r="C24" s="85">
        <v>21</v>
      </c>
      <c r="D24" s="85">
        <v>1</v>
      </c>
      <c r="E24" s="85">
        <v>7</v>
      </c>
      <c r="F24" s="85">
        <v>2750</v>
      </c>
      <c r="G24" s="383">
        <v>200</v>
      </c>
      <c r="H24" s="384">
        <v>3</v>
      </c>
      <c r="I24" s="85">
        <v>200</v>
      </c>
      <c r="J24" s="384">
        <v>3</v>
      </c>
      <c r="K24" s="385"/>
    </row>
    <row r="25" spans="1:11" x14ac:dyDescent="0.25">
      <c r="A25" s="389" t="s">
        <v>629</v>
      </c>
      <c r="B25" s="389">
        <v>4</v>
      </c>
      <c r="C25" s="389">
        <v>18</v>
      </c>
      <c r="D25" s="389">
        <v>1</v>
      </c>
      <c r="E25" s="389">
        <v>8</v>
      </c>
      <c r="F25" s="389">
        <v>2000</v>
      </c>
      <c r="G25" s="390">
        <v>200</v>
      </c>
      <c r="H25" s="391">
        <v>4</v>
      </c>
      <c r="I25" s="389">
        <v>200</v>
      </c>
      <c r="J25" s="391">
        <v>4</v>
      </c>
      <c r="K25" s="385"/>
    </row>
    <row r="26" spans="1:11" x14ac:dyDescent="0.25">
      <c r="A26" s="85" t="s">
        <v>630</v>
      </c>
      <c r="B26" s="85">
        <v>39</v>
      </c>
      <c r="C26" s="85">
        <v>164</v>
      </c>
      <c r="D26" s="85">
        <v>0</v>
      </c>
      <c r="E26" s="85">
        <v>9</v>
      </c>
      <c r="F26" s="85">
        <v>400</v>
      </c>
      <c r="G26" s="383">
        <v>80</v>
      </c>
      <c r="H26" s="384">
        <v>1</v>
      </c>
      <c r="I26" s="85">
        <v>80</v>
      </c>
      <c r="J26" s="384">
        <v>1</v>
      </c>
      <c r="K26" s="385"/>
    </row>
    <row r="27" spans="1:11" x14ac:dyDescent="0.25">
      <c r="A27" s="85" t="s">
        <v>631</v>
      </c>
      <c r="B27" s="85">
        <v>29</v>
      </c>
      <c r="C27" s="85">
        <v>135</v>
      </c>
      <c r="D27" s="85">
        <v>1</v>
      </c>
      <c r="E27" s="85">
        <v>9</v>
      </c>
      <c r="F27" s="85">
        <v>1150</v>
      </c>
      <c r="G27" s="383">
        <v>150</v>
      </c>
      <c r="H27" s="384">
        <v>2</v>
      </c>
      <c r="I27" s="85">
        <v>150</v>
      </c>
      <c r="J27" s="384">
        <v>2</v>
      </c>
      <c r="K27" s="385"/>
    </row>
    <row r="28" spans="1:11" x14ac:dyDescent="0.25">
      <c r="A28" s="85" t="s">
        <v>632</v>
      </c>
      <c r="B28" s="85">
        <v>18</v>
      </c>
      <c r="C28" s="85">
        <v>75</v>
      </c>
      <c r="D28" s="85">
        <v>5</v>
      </c>
      <c r="E28" s="85">
        <v>9</v>
      </c>
      <c r="F28" s="85">
        <v>6000</v>
      </c>
      <c r="G28" s="383">
        <v>250</v>
      </c>
      <c r="H28" s="384">
        <v>3</v>
      </c>
      <c r="I28" s="85">
        <v>250</v>
      </c>
      <c r="J28" s="384">
        <v>3</v>
      </c>
      <c r="K28" s="397" t="s">
        <v>633</v>
      </c>
    </row>
    <row r="29" spans="1:11" x14ac:dyDescent="0.25">
      <c r="A29" s="85" t="s">
        <v>634</v>
      </c>
      <c r="B29" s="85">
        <v>20</v>
      </c>
      <c r="C29" s="85">
        <v>86</v>
      </c>
      <c r="D29" s="85">
        <v>3</v>
      </c>
      <c r="E29" s="85">
        <v>10</v>
      </c>
      <c r="F29" s="85">
        <v>900</v>
      </c>
      <c r="G29" s="383">
        <v>120</v>
      </c>
      <c r="H29" s="384">
        <v>1</v>
      </c>
      <c r="I29" s="85">
        <v>120</v>
      </c>
      <c r="J29" s="384">
        <v>1</v>
      </c>
      <c r="K29" s="385"/>
    </row>
    <row r="30" spans="1:11" x14ac:dyDescent="0.25">
      <c r="A30" s="85" t="s">
        <v>635</v>
      </c>
      <c r="B30" s="85">
        <v>31</v>
      </c>
      <c r="C30" s="85">
        <v>141</v>
      </c>
      <c r="D30" s="85">
        <v>0</v>
      </c>
      <c r="E30" s="85">
        <v>10</v>
      </c>
      <c r="F30" s="85">
        <v>6000</v>
      </c>
      <c r="G30" s="383">
        <v>250</v>
      </c>
      <c r="H30" s="384">
        <v>3</v>
      </c>
      <c r="I30" s="85">
        <v>250</v>
      </c>
      <c r="J30" s="384">
        <v>3</v>
      </c>
      <c r="K30" s="385"/>
    </row>
    <row r="31" spans="1:11" x14ac:dyDescent="0.25">
      <c r="A31" s="85" t="s">
        <v>636</v>
      </c>
      <c r="B31" s="85">
        <v>25</v>
      </c>
      <c r="C31" s="85">
        <v>131</v>
      </c>
      <c r="D31" s="85">
        <v>1</v>
      </c>
      <c r="E31" s="85">
        <v>11</v>
      </c>
      <c r="F31" s="85">
        <v>1150</v>
      </c>
      <c r="G31" s="383">
        <v>120</v>
      </c>
      <c r="H31" s="384">
        <v>2</v>
      </c>
      <c r="I31" s="85">
        <v>120</v>
      </c>
      <c r="J31" s="384">
        <v>2</v>
      </c>
      <c r="K31" s="385"/>
    </row>
    <row r="32" spans="1:11" x14ac:dyDescent="0.25">
      <c r="A32" s="398" t="s">
        <v>637</v>
      </c>
      <c r="B32" s="386">
        <v>22</v>
      </c>
      <c r="C32" s="386">
        <v>103</v>
      </c>
      <c r="D32" s="386">
        <v>0</v>
      </c>
      <c r="E32" s="386">
        <v>12</v>
      </c>
      <c r="F32" s="386">
        <v>0</v>
      </c>
      <c r="G32" s="387">
        <v>60</v>
      </c>
      <c r="H32" s="388">
        <v>1</v>
      </c>
      <c r="I32" s="399">
        <v>40</v>
      </c>
      <c r="J32" s="388">
        <v>1</v>
      </c>
      <c r="K32" s="385"/>
    </row>
    <row r="33" spans="1:11" x14ac:dyDescent="0.25">
      <c r="A33" s="395" t="s">
        <v>638</v>
      </c>
      <c r="B33" s="389">
        <v>2</v>
      </c>
      <c r="C33" s="389">
        <v>14</v>
      </c>
      <c r="D33" s="389">
        <v>0</v>
      </c>
      <c r="E33" s="389">
        <v>12</v>
      </c>
      <c r="F33" s="389">
        <v>400</v>
      </c>
      <c r="G33" s="390">
        <v>150</v>
      </c>
      <c r="H33" s="391">
        <v>2</v>
      </c>
      <c r="I33" s="395">
        <v>50</v>
      </c>
      <c r="J33" s="396">
        <v>1</v>
      </c>
      <c r="K33" s="385"/>
    </row>
    <row r="34" spans="1:11" x14ac:dyDescent="0.25">
      <c r="A34" s="85" t="s">
        <v>639</v>
      </c>
      <c r="B34" s="85">
        <v>26</v>
      </c>
      <c r="C34" s="85">
        <v>132</v>
      </c>
      <c r="D34" s="85">
        <v>2</v>
      </c>
      <c r="E34" s="85">
        <v>13</v>
      </c>
      <c r="F34" s="85">
        <v>150</v>
      </c>
      <c r="G34" s="383">
        <v>120</v>
      </c>
      <c r="H34" s="384">
        <v>2</v>
      </c>
      <c r="I34" s="85">
        <v>120</v>
      </c>
      <c r="J34" s="384">
        <v>2</v>
      </c>
      <c r="K34" s="385"/>
    </row>
    <row r="35" spans="1:11" x14ac:dyDescent="0.25">
      <c r="A35" s="392" t="s">
        <v>640</v>
      </c>
      <c r="B35" s="85">
        <v>47</v>
      </c>
      <c r="C35" s="85">
        <v>67</v>
      </c>
      <c r="D35" s="85">
        <v>0</v>
      </c>
      <c r="E35" s="85">
        <v>13</v>
      </c>
      <c r="F35" s="85">
        <v>400</v>
      </c>
      <c r="G35" s="383">
        <v>150</v>
      </c>
      <c r="H35" s="384">
        <v>2</v>
      </c>
      <c r="I35" s="85">
        <v>150</v>
      </c>
      <c r="J35" s="384">
        <v>2</v>
      </c>
      <c r="K35" s="394" t="s">
        <v>641</v>
      </c>
    </row>
    <row r="36" spans="1:11" x14ac:dyDescent="0.25">
      <c r="A36" s="85" t="s">
        <v>642</v>
      </c>
      <c r="B36" s="85">
        <v>27</v>
      </c>
      <c r="C36" s="85">
        <v>133</v>
      </c>
      <c r="D36" s="85">
        <v>2</v>
      </c>
      <c r="E36" s="85">
        <v>13</v>
      </c>
      <c r="F36" s="85">
        <v>1150</v>
      </c>
      <c r="G36" s="383">
        <v>200</v>
      </c>
      <c r="H36" s="384">
        <v>2</v>
      </c>
      <c r="I36" s="85">
        <v>200</v>
      </c>
      <c r="J36" s="384">
        <v>2</v>
      </c>
      <c r="K36" s="385"/>
    </row>
    <row r="37" spans="1:11" x14ac:dyDescent="0.25">
      <c r="A37" s="85" t="s">
        <v>643</v>
      </c>
      <c r="B37" s="85">
        <v>42</v>
      </c>
      <c r="C37" s="85">
        <v>174</v>
      </c>
      <c r="D37" s="85">
        <v>0</v>
      </c>
      <c r="E37" s="85">
        <v>13</v>
      </c>
      <c r="F37" s="85">
        <v>15000</v>
      </c>
      <c r="G37" s="383">
        <v>1000</v>
      </c>
      <c r="H37" s="384">
        <v>6</v>
      </c>
      <c r="I37" s="85">
        <v>1000</v>
      </c>
      <c r="J37" s="384">
        <v>6</v>
      </c>
      <c r="K37" s="385"/>
    </row>
    <row r="38" spans="1:11" x14ac:dyDescent="0.25">
      <c r="A38" s="386" t="s">
        <v>644</v>
      </c>
      <c r="B38" s="386">
        <v>28</v>
      </c>
      <c r="C38" s="386">
        <v>134</v>
      </c>
      <c r="D38" s="386">
        <v>0</v>
      </c>
      <c r="E38" s="386">
        <v>14</v>
      </c>
      <c r="F38" s="386">
        <v>900</v>
      </c>
      <c r="G38" s="387">
        <v>80</v>
      </c>
      <c r="H38" s="388">
        <v>1</v>
      </c>
      <c r="I38" s="386">
        <v>80</v>
      </c>
      <c r="J38" s="388">
        <v>1</v>
      </c>
      <c r="K38" s="385"/>
    </row>
    <row r="39" spans="1:11" x14ac:dyDescent="0.25">
      <c r="A39" s="85" t="s">
        <v>645</v>
      </c>
      <c r="B39" s="85">
        <v>24</v>
      </c>
      <c r="C39" s="85">
        <v>130</v>
      </c>
      <c r="D39" s="85">
        <v>1</v>
      </c>
      <c r="E39" s="85">
        <v>14</v>
      </c>
      <c r="F39" s="85">
        <v>4500</v>
      </c>
      <c r="G39" s="383">
        <v>200</v>
      </c>
      <c r="H39" s="384">
        <v>3</v>
      </c>
      <c r="I39" s="85">
        <v>200</v>
      </c>
      <c r="J39" s="384">
        <v>3</v>
      </c>
      <c r="K39" s="385"/>
    </row>
    <row r="40" spans="1:11" x14ac:dyDescent="0.25">
      <c r="A40" s="389" t="s">
        <v>646</v>
      </c>
      <c r="B40" s="389">
        <v>23</v>
      </c>
      <c r="C40" s="389">
        <v>129</v>
      </c>
      <c r="D40" s="389">
        <v>2</v>
      </c>
      <c r="E40" s="389">
        <v>14</v>
      </c>
      <c r="F40" s="389">
        <v>15000</v>
      </c>
      <c r="G40" s="390">
        <v>500</v>
      </c>
      <c r="H40" s="391">
        <v>5</v>
      </c>
      <c r="I40" s="389">
        <v>500</v>
      </c>
      <c r="J40" s="391">
        <v>5</v>
      </c>
      <c r="K40" s="385"/>
    </row>
    <row r="41" spans="1:11" x14ac:dyDescent="0.25">
      <c r="A41" s="386" t="s">
        <v>647</v>
      </c>
      <c r="B41" s="386">
        <v>40</v>
      </c>
      <c r="C41" s="386">
        <v>168</v>
      </c>
      <c r="D41" s="386">
        <v>7</v>
      </c>
      <c r="E41" s="386">
        <v>15</v>
      </c>
      <c r="F41" s="386">
        <v>0</v>
      </c>
      <c r="G41" s="387">
        <v>400</v>
      </c>
      <c r="H41" s="388">
        <v>2</v>
      </c>
      <c r="I41" s="386">
        <v>400</v>
      </c>
      <c r="J41" s="388">
        <v>2</v>
      </c>
      <c r="K41" s="385"/>
    </row>
    <row r="42" spans="1:11" x14ac:dyDescent="0.25">
      <c r="A42" s="85" t="s">
        <v>648</v>
      </c>
      <c r="B42" s="85">
        <v>8</v>
      </c>
      <c r="C42" s="85">
        <v>27</v>
      </c>
      <c r="D42" s="85">
        <v>7</v>
      </c>
      <c r="E42" s="85">
        <v>15</v>
      </c>
      <c r="F42" s="85">
        <v>650</v>
      </c>
      <c r="G42" s="383">
        <v>1000</v>
      </c>
      <c r="H42" s="384">
        <v>3</v>
      </c>
      <c r="I42" s="85">
        <v>1000</v>
      </c>
      <c r="J42" s="384">
        <v>3</v>
      </c>
      <c r="K42" s="385"/>
    </row>
    <row r="43" spans="1:11" x14ac:dyDescent="0.25">
      <c r="A43" s="389" t="s">
        <v>649</v>
      </c>
      <c r="B43" s="389">
        <v>41</v>
      </c>
      <c r="C43" s="389">
        <v>169</v>
      </c>
      <c r="D43" s="389">
        <v>7</v>
      </c>
      <c r="E43" s="389">
        <v>15</v>
      </c>
      <c r="F43" s="389">
        <v>6000</v>
      </c>
      <c r="G43" s="390">
        <v>2500</v>
      </c>
      <c r="H43" s="391">
        <v>4</v>
      </c>
      <c r="I43" s="389">
        <v>2500</v>
      </c>
      <c r="J43" s="391">
        <v>4</v>
      </c>
      <c r="K43" s="385"/>
    </row>
    <row r="44" spans="1:11" x14ac:dyDescent="0.25">
      <c r="A44" s="392" t="s">
        <v>650</v>
      </c>
      <c r="B44" s="85">
        <v>45</v>
      </c>
      <c r="C44" s="85">
        <v>197</v>
      </c>
      <c r="D44" s="85">
        <v>0</v>
      </c>
      <c r="E44" s="85">
        <v>16</v>
      </c>
      <c r="F44" s="85">
        <v>2000</v>
      </c>
      <c r="G44" s="383">
        <v>300</v>
      </c>
      <c r="H44" s="384">
        <v>3</v>
      </c>
      <c r="I44" s="85">
        <v>300</v>
      </c>
      <c r="J44" s="393">
        <v>6</v>
      </c>
      <c r="K44" s="394" t="s">
        <v>651</v>
      </c>
    </row>
    <row r="45" spans="1:11" x14ac:dyDescent="0.25">
      <c r="A45" s="392" t="s">
        <v>652</v>
      </c>
      <c r="B45" s="85">
        <v>3</v>
      </c>
      <c r="C45" s="85">
        <v>15</v>
      </c>
      <c r="D45" s="85">
        <v>7</v>
      </c>
      <c r="E45" s="85">
        <v>16</v>
      </c>
      <c r="F45" s="85">
        <v>7500</v>
      </c>
      <c r="G45" s="383">
        <v>1000</v>
      </c>
      <c r="H45" s="384">
        <v>5</v>
      </c>
      <c r="I45" s="85">
        <v>1000</v>
      </c>
      <c r="J45" s="384">
        <v>5</v>
      </c>
      <c r="K45" s="394" t="s">
        <v>1232</v>
      </c>
    </row>
    <row r="46" spans="1:11" x14ac:dyDescent="0.25">
      <c r="A46" s="85" t="s">
        <v>653</v>
      </c>
      <c r="B46" s="85">
        <v>38</v>
      </c>
      <c r="C46" s="85">
        <v>163</v>
      </c>
      <c r="D46" s="85">
        <v>1</v>
      </c>
      <c r="E46" s="85">
        <v>17</v>
      </c>
      <c r="F46" s="85">
        <v>150</v>
      </c>
      <c r="G46" s="383">
        <v>100</v>
      </c>
      <c r="H46" s="384">
        <v>2</v>
      </c>
      <c r="I46" s="383">
        <v>100</v>
      </c>
      <c r="J46" s="384">
        <v>2</v>
      </c>
      <c r="K46" s="385"/>
    </row>
    <row r="47" spans="1:11" x14ac:dyDescent="0.25">
      <c r="A47" s="85" t="s">
        <v>654</v>
      </c>
      <c r="B47" s="85">
        <v>1</v>
      </c>
      <c r="C47" s="85">
        <v>5</v>
      </c>
      <c r="D47" s="85">
        <v>4</v>
      </c>
      <c r="E47" s="85">
        <v>18</v>
      </c>
      <c r="F47" s="85">
        <v>650</v>
      </c>
      <c r="G47" s="383">
        <v>60</v>
      </c>
      <c r="H47" s="384">
        <v>1</v>
      </c>
      <c r="I47" s="383">
        <v>60</v>
      </c>
      <c r="J47" s="384">
        <v>1</v>
      </c>
      <c r="K47" s="385"/>
    </row>
    <row r="48" spans="1:11" x14ac:dyDescent="0.25">
      <c r="A48" s="392" t="s">
        <v>655</v>
      </c>
      <c r="B48" s="85">
        <v>14</v>
      </c>
      <c r="C48" s="85">
        <v>52</v>
      </c>
      <c r="D48" s="85">
        <v>7</v>
      </c>
      <c r="E48" s="85">
        <v>19</v>
      </c>
      <c r="F48" s="85">
        <v>4500</v>
      </c>
      <c r="G48" s="383">
        <v>500</v>
      </c>
      <c r="H48" s="384">
        <v>2</v>
      </c>
      <c r="I48" s="433">
        <v>600</v>
      </c>
      <c r="J48" s="384">
        <v>2</v>
      </c>
      <c r="K48" s="385"/>
    </row>
    <row r="49" spans="1:11" x14ac:dyDescent="0.25">
      <c r="A49" s="85" t="s">
        <v>656</v>
      </c>
      <c r="B49" s="85">
        <v>11</v>
      </c>
      <c r="C49" s="85">
        <v>40</v>
      </c>
      <c r="D49" s="85">
        <v>0</v>
      </c>
      <c r="E49" s="85">
        <v>20</v>
      </c>
      <c r="F49" s="85">
        <v>0</v>
      </c>
      <c r="G49" s="383">
        <v>200</v>
      </c>
      <c r="H49" s="384">
        <v>0</v>
      </c>
      <c r="I49" s="85">
        <v>200</v>
      </c>
      <c r="J49" s="384">
        <v>0</v>
      </c>
      <c r="K49" s="385"/>
    </row>
    <row r="50" spans="1:11" x14ac:dyDescent="0.25">
      <c r="A50" s="400" t="s">
        <v>657</v>
      </c>
      <c r="B50" s="400">
        <v>48</v>
      </c>
      <c r="C50" s="400">
        <v>16</v>
      </c>
      <c r="D50" s="400">
        <v>0</v>
      </c>
      <c r="E50" s="400">
        <v>20</v>
      </c>
      <c r="F50" s="400">
        <v>1500</v>
      </c>
      <c r="G50" s="401">
        <v>800</v>
      </c>
      <c r="H50" s="402">
        <v>0</v>
      </c>
      <c r="I50" s="400">
        <v>800</v>
      </c>
      <c r="J50" s="402">
        <v>0</v>
      </c>
      <c r="K50" s="403"/>
    </row>
  </sheetData>
  <mergeCells count="2">
    <mergeCell ref="G1:H1"/>
    <mergeCell ref="I1:J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BF4E3-6BD4-4668-BA5D-3A15400FCA24}">
  <dimension ref="A1:X72"/>
  <sheetViews>
    <sheetView workbookViewId="0"/>
  </sheetViews>
  <sheetFormatPr defaultRowHeight="15" x14ac:dyDescent="0.25"/>
  <cols>
    <col min="1" max="1" width="20.7109375" customWidth="1"/>
    <col min="2" max="4" width="4.7109375" customWidth="1"/>
    <col min="5" max="5" width="6.7109375" customWidth="1"/>
    <col min="6" max="6" width="20.7109375" customWidth="1"/>
    <col min="7" max="8" width="7" customWidth="1"/>
    <col min="9" max="9" width="8.85546875" bestFit="1" customWidth="1"/>
    <col min="10" max="11" width="7" customWidth="1"/>
    <col min="12" max="12" width="8.85546875" bestFit="1" customWidth="1"/>
    <col min="13" max="20" width="9.28515625" customWidth="1"/>
    <col min="21" max="21" width="20.7109375" customWidth="1"/>
    <col min="22" max="22" width="12.7109375" customWidth="1"/>
    <col min="23" max="23" width="40.7109375" customWidth="1"/>
  </cols>
  <sheetData>
    <row r="1" spans="1:24" x14ac:dyDescent="0.25">
      <c r="A1" s="410"/>
      <c r="B1" s="410"/>
      <c r="C1" s="410"/>
      <c r="D1" s="410"/>
      <c r="E1" s="410"/>
      <c r="F1" s="411"/>
      <c r="G1" s="904" t="s">
        <v>658</v>
      </c>
      <c r="H1" s="905"/>
      <c r="I1" s="905"/>
      <c r="J1" s="906" t="s">
        <v>596</v>
      </c>
      <c r="K1" s="906"/>
      <c r="L1" s="907"/>
      <c r="M1" s="915" t="s">
        <v>658</v>
      </c>
      <c r="N1" s="916"/>
      <c r="O1" s="913" t="s">
        <v>596</v>
      </c>
      <c r="P1" s="914"/>
      <c r="Q1" s="410"/>
      <c r="R1" s="410"/>
      <c r="S1" s="410"/>
      <c r="T1" s="410"/>
      <c r="U1" s="411"/>
      <c r="V1" s="412"/>
      <c r="W1" s="413"/>
    </row>
    <row r="2" spans="1:24" x14ac:dyDescent="0.25">
      <c r="A2" s="414" t="s">
        <v>659</v>
      </c>
      <c r="B2" s="415" t="s">
        <v>660</v>
      </c>
      <c r="C2" s="415" t="s">
        <v>599</v>
      </c>
      <c r="D2" s="415" t="s">
        <v>661</v>
      </c>
      <c r="E2" s="415" t="s">
        <v>662</v>
      </c>
      <c r="F2" s="415" t="s">
        <v>663</v>
      </c>
      <c r="G2" s="769" t="s">
        <v>664</v>
      </c>
      <c r="H2" s="416" t="s">
        <v>665</v>
      </c>
      <c r="I2" s="417" t="s">
        <v>666</v>
      </c>
      <c r="J2" s="418" t="s">
        <v>664</v>
      </c>
      <c r="K2" s="419" t="s">
        <v>665</v>
      </c>
      <c r="L2" s="770" t="s">
        <v>666</v>
      </c>
      <c r="M2" s="769" t="s">
        <v>667</v>
      </c>
      <c r="N2" s="417" t="s">
        <v>668</v>
      </c>
      <c r="O2" s="418" t="s">
        <v>667</v>
      </c>
      <c r="P2" s="770" t="s">
        <v>668</v>
      </c>
      <c r="Q2" s="415" t="s">
        <v>669</v>
      </c>
      <c r="R2" s="415" t="s">
        <v>669</v>
      </c>
      <c r="S2" s="415" t="s">
        <v>670</v>
      </c>
      <c r="T2" s="415" t="s">
        <v>1229</v>
      </c>
      <c r="U2" s="415" t="s">
        <v>671</v>
      </c>
      <c r="V2" s="420" t="s">
        <v>672</v>
      </c>
      <c r="W2" s="421" t="s">
        <v>673</v>
      </c>
    </row>
    <row r="3" spans="1:24" x14ac:dyDescent="0.25">
      <c r="A3" s="422" t="s">
        <v>674</v>
      </c>
      <c r="B3" s="422">
        <v>3</v>
      </c>
      <c r="C3" s="422">
        <v>100</v>
      </c>
      <c r="D3" s="422">
        <v>0</v>
      </c>
      <c r="E3" s="422">
        <v>255</v>
      </c>
      <c r="F3" s="423" t="s">
        <v>675</v>
      </c>
      <c r="G3" s="771">
        <v>10</v>
      </c>
      <c r="H3" s="768">
        <v>5</v>
      </c>
      <c r="I3" s="425">
        <f t="shared" ref="I3:I46" si="0">H3/G3</f>
        <v>0.5</v>
      </c>
      <c r="J3" s="424">
        <v>10</v>
      </c>
      <c r="K3" s="768">
        <v>5</v>
      </c>
      <c r="L3" s="772">
        <f t="shared" ref="L3:L15" si="1">K3/J3</f>
        <v>0.5</v>
      </c>
      <c r="M3" s="771">
        <v>1</v>
      </c>
      <c r="N3" s="768">
        <v>4</v>
      </c>
      <c r="O3" s="433">
        <v>2</v>
      </c>
      <c r="P3" s="780">
        <v>4</v>
      </c>
      <c r="Q3" s="422"/>
      <c r="R3" s="422"/>
      <c r="S3" s="426" t="s">
        <v>676</v>
      </c>
      <c r="T3" s="427"/>
      <c r="U3" s="423" t="s">
        <v>677</v>
      </c>
      <c r="V3" s="428" t="s">
        <v>678</v>
      </c>
      <c r="W3" s="429"/>
      <c r="X3" s="811"/>
    </row>
    <row r="4" spans="1:24" x14ac:dyDescent="0.25">
      <c r="A4" s="422" t="s">
        <v>679</v>
      </c>
      <c r="B4" s="422">
        <v>5</v>
      </c>
      <c r="C4" s="422">
        <v>70</v>
      </c>
      <c r="D4" s="422">
        <v>0</v>
      </c>
      <c r="E4" s="422">
        <v>255</v>
      </c>
      <c r="F4" s="423" t="s">
        <v>1194</v>
      </c>
      <c r="G4" s="771">
        <v>10</v>
      </c>
      <c r="H4" s="768">
        <v>6</v>
      </c>
      <c r="I4" s="425">
        <f t="shared" si="0"/>
        <v>0.6</v>
      </c>
      <c r="J4" s="424">
        <v>10</v>
      </c>
      <c r="K4" s="768">
        <v>6</v>
      </c>
      <c r="L4" s="772">
        <f t="shared" si="1"/>
        <v>0.6</v>
      </c>
      <c r="M4" s="771">
        <v>2</v>
      </c>
      <c r="N4" s="768">
        <v>6</v>
      </c>
      <c r="O4" s="424">
        <v>2</v>
      </c>
      <c r="P4" s="780">
        <v>6</v>
      </c>
      <c r="Q4" s="422"/>
      <c r="R4" s="422"/>
      <c r="S4" s="426" t="s">
        <v>676</v>
      </c>
      <c r="T4" s="427"/>
      <c r="U4" s="423" t="s">
        <v>680</v>
      </c>
      <c r="V4" s="428" t="s">
        <v>678</v>
      </c>
      <c r="W4" s="431"/>
      <c r="X4" s="811"/>
    </row>
    <row r="5" spans="1:24" x14ac:dyDescent="0.25">
      <c r="A5" s="422" t="s">
        <v>681</v>
      </c>
      <c r="B5" s="422">
        <v>1</v>
      </c>
      <c r="C5" s="422">
        <v>104</v>
      </c>
      <c r="D5" s="422">
        <v>0</v>
      </c>
      <c r="E5" s="422">
        <v>255</v>
      </c>
      <c r="F5" s="423" t="s">
        <v>682</v>
      </c>
      <c r="G5" s="771">
        <v>10</v>
      </c>
      <c r="H5" s="768">
        <v>7</v>
      </c>
      <c r="I5" s="425">
        <f t="shared" si="0"/>
        <v>0.7</v>
      </c>
      <c r="J5" s="424">
        <v>10</v>
      </c>
      <c r="K5" s="768">
        <v>7</v>
      </c>
      <c r="L5" s="772">
        <f t="shared" si="1"/>
        <v>0.7</v>
      </c>
      <c r="M5" s="771">
        <v>6</v>
      </c>
      <c r="N5" s="768">
        <v>6</v>
      </c>
      <c r="O5" s="424">
        <v>6</v>
      </c>
      <c r="P5" s="780">
        <v>6</v>
      </c>
      <c r="Q5" s="422"/>
      <c r="R5" s="422"/>
      <c r="S5" s="426" t="s">
        <v>676</v>
      </c>
      <c r="T5" s="427"/>
      <c r="U5" s="423" t="s">
        <v>683</v>
      </c>
      <c r="V5" s="428" t="s">
        <v>678</v>
      </c>
      <c r="W5" s="431"/>
      <c r="X5" s="811"/>
    </row>
    <row r="6" spans="1:24" x14ac:dyDescent="0.25">
      <c r="A6" s="422" t="s">
        <v>684</v>
      </c>
      <c r="B6" s="422">
        <v>6</v>
      </c>
      <c r="C6" s="422">
        <v>97</v>
      </c>
      <c r="D6" s="422">
        <v>0</v>
      </c>
      <c r="E6" s="422">
        <v>255</v>
      </c>
      <c r="F6" s="423" t="s">
        <v>685</v>
      </c>
      <c r="G6" s="771">
        <v>30</v>
      </c>
      <c r="H6" s="768">
        <v>15</v>
      </c>
      <c r="I6" s="432">
        <f t="shared" si="0"/>
        <v>0.5</v>
      </c>
      <c r="J6" s="433">
        <v>25</v>
      </c>
      <c r="K6" s="773">
        <v>20</v>
      </c>
      <c r="L6" s="772">
        <f t="shared" si="1"/>
        <v>0.8</v>
      </c>
      <c r="M6" s="771">
        <v>2</v>
      </c>
      <c r="N6" s="768">
        <v>10</v>
      </c>
      <c r="O6" s="424">
        <v>2</v>
      </c>
      <c r="P6" s="780">
        <v>10</v>
      </c>
      <c r="Q6" s="422"/>
      <c r="R6" s="422"/>
      <c r="S6" s="434" t="s">
        <v>686</v>
      </c>
      <c r="T6" s="427"/>
      <c r="U6" s="423" t="s">
        <v>687</v>
      </c>
      <c r="V6" s="428" t="s">
        <v>678</v>
      </c>
      <c r="W6" s="435" t="s">
        <v>1201</v>
      </c>
      <c r="X6" s="811"/>
    </row>
    <row r="7" spans="1:24" x14ac:dyDescent="0.25">
      <c r="A7" s="422" t="s">
        <v>688</v>
      </c>
      <c r="B7" s="422">
        <v>8</v>
      </c>
      <c r="C7" s="422">
        <v>115</v>
      </c>
      <c r="D7" s="422">
        <v>0</v>
      </c>
      <c r="E7" s="422">
        <v>255</v>
      </c>
      <c r="F7" s="423" t="s">
        <v>689</v>
      </c>
      <c r="G7" s="771">
        <v>10</v>
      </c>
      <c r="H7" s="768">
        <v>8</v>
      </c>
      <c r="I7" s="425">
        <f t="shared" si="0"/>
        <v>0.8</v>
      </c>
      <c r="J7" s="424">
        <v>10</v>
      </c>
      <c r="K7" s="768">
        <v>8</v>
      </c>
      <c r="L7" s="772">
        <f t="shared" si="1"/>
        <v>0.8</v>
      </c>
      <c r="M7" s="771">
        <v>3</v>
      </c>
      <c r="N7" s="768">
        <v>12</v>
      </c>
      <c r="O7" s="424">
        <v>3</v>
      </c>
      <c r="P7" s="780">
        <v>12</v>
      </c>
      <c r="Q7" s="422"/>
      <c r="R7" s="422"/>
      <c r="S7" s="434" t="s">
        <v>690</v>
      </c>
      <c r="T7" s="427"/>
      <c r="U7" s="423" t="s">
        <v>691</v>
      </c>
      <c r="V7" s="428" t="s">
        <v>678</v>
      </c>
      <c r="W7" s="436"/>
      <c r="X7" s="811"/>
    </row>
    <row r="8" spans="1:24" x14ac:dyDescent="0.25">
      <c r="A8" s="422" t="s">
        <v>692</v>
      </c>
      <c r="B8" s="422">
        <v>7</v>
      </c>
      <c r="C8" s="422">
        <v>79</v>
      </c>
      <c r="D8" s="422">
        <v>0</v>
      </c>
      <c r="E8" s="422">
        <v>255</v>
      </c>
      <c r="F8" s="423" t="s">
        <v>693</v>
      </c>
      <c r="G8" s="771">
        <v>15</v>
      </c>
      <c r="H8" s="768">
        <v>12</v>
      </c>
      <c r="I8" s="425">
        <f t="shared" si="0"/>
        <v>0.8</v>
      </c>
      <c r="J8" s="433">
        <v>12</v>
      </c>
      <c r="K8" s="773">
        <v>10</v>
      </c>
      <c r="L8" s="832">
        <f t="shared" si="1"/>
        <v>0.83333333333333337</v>
      </c>
      <c r="M8" s="771">
        <v>3</v>
      </c>
      <c r="N8" s="768">
        <v>15</v>
      </c>
      <c r="O8" s="433">
        <v>4</v>
      </c>
      <c r="P8" s="782">
        <v>16</v>
      </c>
      <c r="Q8" s="422"/>
      <c r="R8" s="422"/>
      <c r="S8" s="434" t="s">
        <v>690</v>
      </c>
      <c r="T8" s="427"/>
      <c r="U8" s="423" t="s">
        <v>691</v>
      </c>
      <c r="V8" s="428" t="s">
        <v>678</v>
      </c>
      <c r="W8" s="430" t="s">
        <v>1233</v>
      </c>
      <c r="X8" s="811"/>
    </row>
    <row r="9" spans="1:24" x14ac:dyDescent="0.25">
      <c r="A9" s="422" t="s">
        <v>694</v>
      </c>
      <c r="B9" s="422">
        <v>9</v>
      </c>
      <c r="C9" s="422">
        <v>127</v>
      </c>
      <c r="D9" s="422">
        <v>0</v>
      </c>
      <c r="E9" s="422">
        <v>255</v>
      </c>
      <c r="F9" s="423" t="s">
        <v>695</v>
      </c>
      <c r="G9" s="771">
        <v>10</v>
      </c>
      <c r="H9" s="768">
        <v>10</v>
      </c>
      <c r="I9" s="425">
        <f t="shared" si="0"/>
        <v>1</v>
      </c>
      <c r="J9" s="424">
        <v>10</v>
      </c>
      <c r="K9" s="768">
        <v>10</v>
      </c>
      <c r="L9" s="772">
        <f t="shared" si="1"/>
        <v>1</v>
      </c>
      <c r="M9" s="771">
        <v>5</v>
      </c>
      <c r="N9" s="768">
        <v>20</v>
      </c>
      <c r="O9" s="424">
        <v>5</v>
      </c>
      <c r="P9" s="780">
        <v>20</v>
      </c>
      <c r="Q9" s="422"/>
      <c r="R9" s="422"/>
      <c r="S9" s="426" t="s">
        <v>676</v>
      </c>
      <c r="T9" s="427"/>
      <c r="U9" s="423" t="s">
        <v>696</v>
      </c>
      <c r="V9" s="428" t="s">
        <v>678</v>
      </c>
      <c r="W9" s="431"/>
      <c r="X9" s="811"/>
    </row>
    <row r="10" spans="1:24" x14ac:dyDescent="0.25">
      <c r="A10" s="422" t="s">
        <v>697</v>
      </c>
      <c r="B10" s="422">
        <v>2</v>
      </c>
      <c r="C10" s="422">
        <v>78</v>
      </c>
      <c r="D10" s="422">
        <v>0</v>
      </c>
      <c r="E10" s="422">
        <v>255</v>
      </c>
      <c r="F10" s="423" t="s">
        <v>698</v>
      </c>
      <c r="G10" s="771">
        <v>10</v>
      </c>
      <c r="H10" s="768">
        <v>10</v>
      </c>
      <c r="I10" s="425">
        <f t="shared" si="0"/>
        <v>1</v>
      </c>
      <c r="J10" s="424">
        <v>10</v>
      </c>
      <c r="K10" s="768">
        <v>10</v>
      </c>
      <c r="L10" s="772">
        <f t="shared" si="1"/>
        <v>1</v>
      </c>
      <c r="M10" s="771">
        <v>18</v>
      </c>
      <c r="N10" s="768">
        <v>18</v>
      </c>
      <c r="O10" s="424">
        <v>18</v>
      </c>
      <c r="P10" s="780">
        <v>18</v>
      </c>
      <c r="Q10" s="422"/>
      <c r="R10" s="422"/>
      <c r="S10" s="434" t="s">
        <v>690</v>
      </c>
      <c r="T10" s="427"/>
      <c r="U10" s="423" t="s">
        <v>699</v>
      </c>
      <c r="V10" s="428" t="s">
        <v>678</v>
      </c>
      <c r="W10" s="431"/>
      <c r="X10" s="811"/>
    </row>
    <row r="11" spans="1:24" x14ac:dyDescent="0.25">
      <c r="A11" s="422" t="s">
        <v>700</v>
      </c>
      <c r="B11" s="422">
        <v>12</v>
      </c>
      <c r="C11" s="422">
        <v>137</v>
      </c>
      <c r="D11" s="422">
        <v>0</v>
      </c>
      <c r="E11" s="422">
        <v>255</v>
      </c>
      <c r="F11" s="423" t="s">
        <v>701</v>
      </c>
      <c r="G11" s="771">
        <v>25</v>
      </c>
      <c r="H11" s="768">
        <v>15</v>
      </c>
      <c r="I11" s="432">
        <f t="shared" si="0"/>
        <v>0.6</v>
      </c>
      <c r="J11" s="424">
        <v>25</v>
      </c>
      <c r="K11" s="773">
        <v>25</v>
      </c>
      <c r="L11" s="772">
        <f t="shared" si="1"/>
        <v>1</v>
      </c>
      <c r="M11" s="771">
        <v>6</v>
      </c>
      <c r="N11" s="768">
        <v>30</v>
      </c>
      <c r="O11" s="424">
        <v>6</v>
      </c>
      <c r="P11" s="780">
        <v>30</v>
      </c>
      <c r="Q11" s="422"/>
      <c r="R11" s="422"/>
      <c r="S11" s="434" t="s">
        <v>690</v>
      </c>
      <c r="T11" s="427"/>
      <c r="U11" s="423" t="s">
        <v>691</v>
      </c>
      <c r="V11" s="428" t="s">
        <v>678</v>
      </c>
      <c r="W11" s="435" t="s">
        <v>1202</v>
      </c>
      <c r="X11" s="811"/>
    </row>
    <row r="12" spans="1:24" x14ac:dyDescent="0.25">
      <c r="A12" s="422" t="s">
        <v>702</v>
      </c>
      <c r="B12" s="422">
        <v>10</v>
      </c>
      <c r="C12" s="422">
        <v>54</v>
      </c>
      <c r="D12" s="422">
        <v>0</v>
      </c>
      <c r="E12" s="422">
        <v>255</v>
      </c>
      <c r="F12" s="423" t="s">
        <v>703</v>
      </c>
      <c r="G12" s="771">
        <v>20</v>
      </c>
      <c r="H12" s="768">
        <v>25</v>
      </c>
      <c r="I12" s="425">
        <f t="shared" si="0"/>
        <v>1.25</v>
      </c>
      <c r="J12" s="424">
        <v>20</v>
      </c>
      <c r="K12" s="768">
        <v>25</v>
      </c>
      <c r="L12" s="772">
        <f t="shared" si="1"/>
        <v>1.25</v>
      </c>
      <c r="M12" s="771">
        <v>40</v>
      </c>
      <c r="N12" s="768">
        <v>40</v>
      </c>
      <c r="O12" s="424">
        <v>40</v>
      </c>
      <c r="P12" s="780">
        <v>40</v>
      </c>
      <c r="Q12" s="422"/>
      <c r="R12" s="422"/>
      <c r="S12" s="434" t="s">
        <v>690</v>
      </c>
      <c r="T12" s="427"/>
      <c r="U12" s="423" t="s">
        <v>704</v>
      </c>
      <c r="V12" s="428" t="s">
        <v>678</v>
      </c>
      <c r="W12" s="431"/>
      <c r="X12" s="811"/>
    </row>
    <row r="13" spans="1:24" x14ac:dyDescent="0.25">
      <c r="A13" s="422" t="s">
        <v>705</v>
      </c>
      <c r="B13" s="422">
        <v>27</v>
      </c>
      <c r="C13" s="422">
        <v>105</v>
      </c>
      <c r="D13" s="422">
        <v>0</v>
      </c>
      <c r="E13" s="422">
        <v>255</v>
      </c>
      <c r="F13" s="423" t="s">
        <v>706</v>
      </c>
      <c r="G13" s="771">
        <v>50</v>
      </c>
      <c r="H13" s="768">
        <v>75</v>
      </c>
      <c r="I13" s="425">
        <f t="shared" si="0"/>
        <v>1.5</v>
      </c>
      <c r="J13" s="433">
        <v>40</v>
      </c>
      <c r="K13" s="773">
        <v>60</v>
      </c>
      <c r="L13" s="772">
        <f t="shared" si="1"/>
        <v>1.5</v>
      </c>
      <c r="M13" s="771">
        <v>100</v>
      </c>
      <c r="N13" s="768">
        <v>100</v>
      </c>
      <c r="O13" s="424">
        <v>100</v>
      </c>
      <c r="P13" s="780">
        <v>100</v>
      </c>
      <c r="Q13" s="422"/>
      <c r="R13" s="422"/>
      <c r="S13" s="434" t="s">
        <v>690</v>
      </c>
      <c r="T13" s="427"/>
      <c r="U13" s="423" t="s">
        <v>707</v>
      </c>
      <c r="V13" s="428" t="s">
        <v>678</v>
      </c>
      <c r="W13" s="437"/>
      <c r="X13" s="811"/>
    </row>
    <row r="14" spans="1:24" x14ac:dyDescent="0.25">
      <c r="A14" s="422" t="s">
        <v>1220</v>
      </c>
      <c r="B14" s="422">
        <v>4</v>
      </c>
      <c r="C14" s="422">
        <v>123</v>
      </c>
      <c r="D14" s="422">
        <v>0</v>
      </c>
      <c r="E14" s="422">
        <v>255</v>
      </c>
      <c r="F14" s="423" t="s">
        <v>708</v>
      </c>
      <c r="G14" s="771">
        <v>15</v>
      </c>
      <c r="H14" s="768">
        <v>35</v>
      </c>
      <c r="I14" s="788">
        <f t="shared" si="0"/>
        <v>2.3333333333333335</v>
      </c>
      <c r="J14" s="424">
        <v>15</v>
      </c>
      <c r="K14" s="773">
        <v>30</v>
      </c>
      <c r="L14" s="790">
        <f t="shared" si="1"/>
        <v>2</v>
      </c>
      <c r="M14" s="771">
        <v>10</v>
      </c>
      <c r="N14" s="768">
        <v>30</v>
      </c>
      <c r="O14" s="424">
        <v>10</v>
      </c>
      <c r="P14" s="780">
        <v>30</v>
      </c>
      <c r="Q14" s="422"/>
      <c r="R14" s="422"/>
      <c r="S14" s="426" t="s">
        <v>676</v>
      </c>
      <c r="T14" s="427"/>
      <c r="U14" s="423" t="s">
        <v>709</v>
      </c>
      <c r="V14" s="428" t="s">
        <v>678</v>
      </c>
      <c r="W14" s="431"/>
      <c r="X14" s="811"/>
    </row>
    <row r="15" spans="1:24" x14ac:dyDescent="0.25">
      <c r="A15" s="445" t="s">
        <v>1221</v>
      </c>
      <c r="B15" s="445">
        <v>11</v>
      </c>
      <c r="C15" s="445">
        <v>47</v>
      </c>
      <c r="D15" s="445">
        <v>0</v>
      </c>
      <c r="E15" s="445">
        <v>255</v>
      </c>
      <c r="F15" s="446" t="s">
        <v>710</v>
      </c>
      <c r="G15" s="776">
        <v>30</v>
      </c>
      <c r="H15" s="445">
        <v>75</v>
      </c>
      <c r="I15" s="789">
        <f t="shared" si="0"/>
        <v>2.5</v>
      </c>
      <c r="J15" s="447">
        <v>30</v>
      </c>
      <c r="K15" s="440">
        <v>60</v>
      </c>
      <c r="L15" s="791">
        <f t="shared" si="1"/>
        <v>2</v>
      </c>
      <c r="M15" s="776">
        <v>50</v>
      </c>
      <c r="N15" s="445">
        <v>100</v>
      </c>
      <c r="O15" s="447">
        <v>50</v>
      </c>
      <c r="P15" s="783">
        <v>100</v>
      </c>
      <c r="Q15" s="445"/>
      <c r="R15" s="445"/>
      <c r="S15" s="792" t="s">
        <v>1228</v>
      </c>
      <c r="T15" s="793"/>
      <c r="U15" s="446" t="s">
        <v>707</v>
      </c>
      <c r="V15" s="455" t="s">
        <v>678</v>
      </c>
      <c r="W15" s="451"/>
      <c r="X15" s="811"/>
    </row>
    <row r="16" spans="1:24" x14ac:dyDescent="0.25">
      <c r="A16" s="422" t="s">
        <v>711</v>
      </c>
      <c r="B16" s="422">
        <v>14</v>
      </c>
      <c r="C16" s="422">
        <v>121</v>
      </c>
      <c r="D16" s="422">
        <v>1</v>
      </c>
      <c r="E16" s="422">
        <v>5</v>
      </c>
      <c r="F16" s="423" t="s">
        <v>675</v>
      </c>
      <c r="G16" s="908" t="s">
        <v>712</v>
      </c>
      <c r="H16" s="909"/>
      <c r="I16" s="441">
        <v>1</v>
      </c>
      <c r="J16" s="910" t="s">
        <v>1195</v>
      </c>
      <c r="K16" s="911" t="s">
        <v>713</v>
      </c>
      <c r="L16" s="774">
        <v>1</v>
      </c>
      <c r="M16" s="771">
        <v>8</v>
      </c>
      <c r="N16" s="768">
        <v>8</v>
      </c>
      <c r="O16" s="433">
        <v>6</v>
      </c>
      <c r="P16" s="781">
        <v>6</v>
      </c>
      <c r="Q16" s="422"/>
      <c r="R16" s="422"/>
      <c r="S16" s="423"/>
      <c r="T16" s="423">
        <v>4</v>
      </c>
      <c r="U16" s="423" t="s">
        <v>714</v>
      </c>
      <c r="V16" s="428" t="s">
        <v>678</v>
      </c>
      <c r="W16" s="430" t="s">
        <v>1200</v>
      </c>
    </row>
    <row r="17" spans="1:24" x14ac:dyDescent="0.25">
      <c r="A17" s="422" t="s">
        <v>715</v>
      </c>
      <c r="B17" s="422">
        <v>15</v>
      </c>
      <c r="C17" s="422">
        <v>106</v>
      </c>
      <c r="D17" s="422">
        <v>1</v>
      </c>
      <c r="E17" s="422">
        <v>5</v>
      </c>
      <c r="F17" s="423" t="s">
        <v>675</v>
      </c>
      <c r="G17" s="908"/>
      <c r="H17" s="909"/>
      <c r="I17" s="441">
        <v>1</v>
      </c>
      <c r="J17" s="912" t="s">
        <v>713</v>
      </c>
      <c r="K17" s="911" t="s">
        <v>713</v>
      </c>
      <c r="L17" s="774">
        <v>1</v>
      </c>
      <c r="M17" s="771">
        <v>14</v>
      </c>
      <c r="N17" s="768">
        <v>14</v>
      </c>
      <c r="O17" s="433">
        <v>12</v>
      </c>
      <c r="P17" s="782">
        <v>12</v>
      </c>
      <c r="Q17" s="422"/>
      <c r="R17" s="422"/>
      <c r="S17" s="423"/>
      <c r="T17" s="423">
        <v>8</v>
      </c>
      <c r="U17" s="423" t="s">
        <v>714</v>
      </c>
      <c r="V17" s="428" t="s">
        <v>678</v>
      </c>
      <c r="W17" s="430" t="s">
        <v>1200</v>
      </c>
    </row>
    <row r="18" spans="1:24" x14ac:dyDescent="0.25">
      <c r="A18" s="422" t="s">
        <v>716</v>
      </c>
      <c r="B18" s="422">
        <v>16</v>
      </c>
      <c r="C18" s="422">
        <v>149</v>
      </c>
      <c r="D18" s="422">
        <v>1</v>
      </c>
      <c r="E18" s="422">
        <v>5</v>
      </c>
      <c r="F18" s="423" t="s">
        <v>675</v>
      </c>
      <c r="G18" s="908"/>
      <c r="H18" s="909"/>
      <c r="I18" s="441">
        <v>1</v>
      </c>
      <c r="J18" s="912" t="s">
        <v>713</v>
      </c>
      <c r="K18" s="911" t="s">
        <v>713</v>
      </c>
      <c r="L18" s="774">
        <v>1</v>
      </c>
      <c r="M18" s="771">
        <v>20</v>
      </c>
      <c r="N18" s="768">
        <v>20</v>
      </c>
      <c r="O18" s="424">
        <v>20</v>
      </c>
      <c r="P18" s="780">
        <v>20</v>
      </c>
      <c r="Q18" s="422"/>
      <c r="R18" s="422"/>
      <c r="S18" s="423"/>
      <c r="T18" s="423">
        <v>12</v>
      </c>
      <c r="U18" s="423" t="s">
        <v>714</v>
      </c>
      <c r="V18" s="428" t="s">
        <v>678</v>
      </c>
      <c r="W18" s="430" t="s">
        <v>1200</v>
      </c>
    </row>
    <row r="19" spans="1:24" x14ac:dyDescent="0.25">
      <c r="A19" s="422" t="s">
        <v>717</v>
      </c>
      <c r="B19" s="422">
        <v>17</v>
      </c>
      <c r="C19" s="422">
        <v>202</v>
      </c>
      <c r="D19" s="422">
        <v>1</v>
      </c>
      <c r="E19" s="422">
        <v>5</v>
      </c>
      <c r="F19" s="423" t="s">
        <v>675</v>
      </c>
      <c r="G19" s="908"/>
      <c r="H19" s="909"/>
      <c r="I19" s="441">
        <v>1</v>
      </c>
      <c r="J19" s="912" t="s">
        <v>713</v>
      </c>
      <c r="K19" s="911" t="s">
        <v>713</v>
      </c>
      <c r="L19" s="774">
        <v>1</v>
      </c>
      <c r="M19" s="771">
        <v>30</v>
      </c>
      <c r="N19" s="768">
        <v>30</v>
      </c>
      <c r="O19" s="424">
        <v>30</v>
      </c>
      <c r="P19" s="780">
        <v>30</v>
      </c>
      <c r="Q19" s="422"/>
      <c r="R19" s="422"/>
      <c r="S19" s="423"/>
      <c r="T19" s="423">
        <v>16</v>
      </c>
      <c r="U19" s="423" t="s">
        <v>714</v>
      </c>
      <c r="V19" s="428" t="s">
        <v>678</v>
      </c>
      <c r="W19" s="430" t="s">
        <v>1200</v>
      </c>
    </row>
    <row r="20" spans="1:24" x14ac:dyDescent="0.25">
      <c r="A20" s="422" t="s">
        <v>718</v>
      </c>
      <c r="B20" s="422">
        <v>18</v>
      </c>
      <c r="C20" s="422">
        <v>12</v>
      </c>
      <c r="D20" s="422">
        <v>2</v>
      </c>
      <c r="E20" s="422">
        <v>2</v>
      </c>
      <c r="F20" s="423" t="s">
        <v>675</v>
      </c>
      <c r="G20" s="771">
        <v>20</v>
      </c>
      <c r="H20" s="768">
        <v>15</v>
      </c>
      <c r="I20" s="425">
        <f t="shared" si="0"/>
        <v>0.75</v>
      </c>
      <c r="J20" s="433">
        <v>15</v>
      </c>
      <c r="K20" s="768">
        <v>15</v>
      </c>
      <c r="L20" s="772">
        <f t="shared" ref="L20:L46" si="2">K20/J20</f>
        <v>1</v>
      </c>
      <c r="M20" s="771">
        <v>25</v>
      </c>
      <c r="N20" s="768">
        <v>25</v>
      </c>
      <c r="O20" s="424">
        <v>25</v>
      </c>
      <c r="P20" s="780">
        <v>25</v>
      </c>
      <c r="Q20" s="422"/>
      <c r="R20" s="422"/>
      <c r="S20" s="423"/>
      <c r="T20" s="423"/>
      <c r="U20" s="423" t="s">
        <v>719</v>
      </c>
      <c r="V20" s="442" t="s">
        <v>720</v>
      </c>
      <c r="W20" s="431"/>
    </row>
    <row r="21" spans="1:24" x14ac:dyDescent="0.25">
      <c r="A21" s="422" t="s">
        <v>721</v>
      </c>
      <c r="B21" s="422">
        <v>19</v>
      </c>
      <c r="C21" s="422">
        <v>146</v>
      </c>
      <c r="D21" s="422">
        <v>2</v>
      </c>
      <c r="E21" s="422">
        <v>2</v>
      </c>
      <c r="F21" s="423" t="s">
        <v>675</v>
      </c>
      <c r="G21" s="771">
        <v>30</v>
      </c>
      <c r="H21" s="768">
        <v>20</v>
      </c>
      <c r="I21" s="443">
        <f t="shared" si="0"/>
        <v>0.66666666666666663</v>
      </c>
      <c r="J21" s="433">
        <v>20</v>
      </c>
      <c r="K21" s="773">
        <v>25</v>
      </c>
      <c r="L21" s="775">
        <f t="shared" si="2"/>
        <v>1.25</v>
      </c>
      <c r="M21" s="771">
        <v>40</v>
      </c>
      <c r="N21" s="768">
        <v>40</v>
      </c>
      <c r="O21" s="424">
        <v>40</v>
      </c>
      <c r="P21" s="780">
        <v>40</v>
      </c>
      <c r="Q21" s="422"/>
      <c r="R21" s="422"/>
      <c r="S21" s="423">
        <v>24</v>
      </c>
      <c r="T21" s="423"/>
      <c r="U21" s="423" t="s">
        <v>719</v>
      </c>
      <c r="V21" s="442" t="s">
        <v>720</v>
      </c>
      <c r="W21" s="431"/>
    </row>
    <row r="22" spans="1:24" x14ac:dyDescent="0.25">
      <c r="A22" s="445" t="s">
        <v>722</v>
      </c>
      <c r="B22" s="445">
        <v>20</v>
      </c>
      <c r="C22" s="445">
        <v>139</v>
      </c>
      <c r="D22" s="445">
        <v>2</v>
      </c>
      <c r="E22" s="445">
        <v>2</v>
      </c>
      <c r="F22" s="446" t="s">
        <v>723</v>
      </c>
      <c r="G22" s="776">
        <v>40</v>
      </c>
      <c r="H22" s="445">
        <v>75</v>
      </c>
      <c r="I22" s="448">
        <f t="shared" si="0"/>
        <v>1.875</v>
      </c>
      <c r="J22" s="439">
        <v>40</v>
      </c>
      <c r="K22" s="449">
        <v>60</v>
      </c>
      <c r="L22" s="777">
        <f t="shared" si="2"/>
        <v>1.5</v>
      </c>
      <c r="M22" s="776">
        <v>120</v>
      </c>
      <c r="N22" s="445">
        <v>120</v>
      </c>
      <c r="O22" s="454">
        <v>150</v>
      </c>
      <c r="P22" s="860">
        <v>150</v>
      </c>
      <c r="Q22" s="445">
        <v>120</v>
      </c>
      <c r="R22" s="445">
        <v>120</v>
      </c>
      <c r="S22" s="446"/>
      <c r="T22" s="446"/>
      <c r="U22" s="446" t="s">
        <v>724</v>
      </c>
      <c r="V22" s="450" t="s">
        <v>720</v>
      </c>
      <c r="W22" s="451"/>
    </row>
    <row r="23" spans="1:24" x14ac:dyDescent="0.25">
      <c r="A23" s="422" t="s">
        <v>725</v>
      </c>
      <c r="B23" s="422">
        <v>21</v>
      </c>
      <c r="C23" s="422">
        <v>119</v>
      </c>
      <c r="D23" s="422">
        <v>3</v>
      </c>
      <c r="E23" s="422">
        <v>10</v>
      </c>
      <c r="F23" s="423" t="s">
        <v>675</v>
      </c>
      <c r="G23" s="771">
        <v>5</v>
      </c>
      <c r="H23" s="768">
        <v>3</v>
      </c>
      <c r="I23" s="425">
        <f t="shared" si="0"/>
        <v>0.6</v>
      </c>
      <c r="J23" s="424">
        <v>5</v>
      </c>
      <c r="K23" s="768">
        <v>3</v>
      </c>
      <c r="L23" s="772">
        <f t="shared" si="2"/>
        <v>0.6</v>
      </c>
      <c r="M23" s="771">
        <v>3</v>
      </c>
      <c r="N23" s="768">
        <v>12</v>
      </c>
      <c r="O23" s="433">
        <v>4</v>
      </c>
      <c r="P23" s="780">
        <v>12</v>
      </c>
      <c r="Q23" s="422"/>
      <c r="R23" s="422"/>
      <c r="S23" s="422">
        <v>3</v>
      </c>
      <c r="T23" s="422"/>
      <c r="U23" s="423" t="s">
        <v>675</v>
      </c>
      <c r="V23" s="428" t="s">
        <v>678</v>
      </c>
      <c r="W23" s="431"/>
      <c r="X23" s="811"/>
    </row>
    <row r="24" spans="1:24" x14ac:dyDescent="0.25">
      <c r="A24" s="422" t="s">
        <v>726</v>
      </c>
      <c r="B24" s="422">
        <v>22</v>
      </c>
      <c r="C24" s="422">
        <v>71</v>
      </c>
      <c r="D24" s="422">
        <v>3</v>
      </c>
      <c r="E24" s="422">
        <v>10</v>
      </c>
      <c r="F24" s="423" t="s">
        <v>675</v>
      </c>
      <c r="G24" s="771">
        <v>7</v>
      </c>
      <c r="H24" s="768">
        <v>5</v>
      </c>
      <c r="I24" s="452">
        <f t="shared" si="0"/>
        <v>0.7142857142857143</v>
      </c>
      <c r="J24" s="433">
        <v>5</v>
      </c>
      <c r="K24" s="773">
        <v>4</v>
      </c>
      <c r="L24" s="772">
        <f t="shared" si="2"/>
        <v>0.8</v>
      </c>
      <c r="M24" s="771">
        <v>4</v>
      </c>
      <c r="N24" s="768">
        <v>24</v>
      </c>
      <c r="O24" s="433">
        <v>6</v>
      </c>
      <c r="P24" s="780">
        <v>24</v>
      </c>
      <c r="Q24" s="422"/>
      <c r="R24" s="422"/>
      <c r="S24" s="422">
        <v>3</v>
      </c>
      <c r="T24" s="422"/>
      <c r="U24" s="423" t="s">
        <v>675</v>
      </c>
      <c r="V24" s="428" t="s">
        <v>678</v>
      </c>
      <c r="W24" s="431"/>
      <c r="X24" s="811"/>
    </row>
    <row r="25" spans="1:24" x14ac:dyDescent="0.25">
      <c r="A25" s="422" t="s">
        <v>727</v>
      </c>
      <c r="B25" s="422">
        <v>23</v>
      </c>
      <c r="C25" s="422">
        <v>10</v>
      </c>
      <c r="D25" s="422">
        <v>3</v>
      </c>
      <c r="E25" s="422">
        <v>10</v>
      </c>
      <c r="F25" s="423" t="s">
        <v>675</v>
      </c>
      <c r="G25" s="771">
        <v>7</v>
      </c>
      <c r="H25" s="768">
        <v>6</v>
      </c>
      <c r="I25" s="452">
        <f t="shared" si="0"/>
        <v>0.8571428571428571</v>
      </c>
      <c r="J25" s="433">
        <v>5</v>
      </c>
      <c r="K25" s="773">
        <v>5</v>
      </c>
      <c r="L25" s="772">
        <f t="shared" si="2"/>
        <v>1</v>
      </c>
      <c r="M25" s="771">
        <v>5</v>
      </c>
      <c r="N25" s="768">
        <v>40</v>
      </c>
      <c r="O25" s="433">
        <v>8</v>
      </c>
      <c r="P25" s="780">
        <v>40</v>
      </c>
      <c r="Q25" s="422"/>
      <c r="R25" s="422"/>
      <c r="S25" s="422">
        <v>3</v>
      </c>
      <c r="T25" s="422"/>
      <c r="U25" s="423" t="s">
        <v>675</v>
      </c>
      <c r="V25" s="428" t="s">
        <v>678</v>
      </c>
      <c r="W25" s="431"/>
      <c r="X25" s="811"/>
    </row>
    <row r="26" spans="1:24" x14ac:dyDescent="0.25">
      <c r="A26" s="422" t="s">
        <v>728</v>
      </c>
      <c r="B26" s="422">
        <v>24</v>
      </c>
      <c r="C26" s="422">
        <v>118</v>
      </c>
      <c r="D26" s="422">
        <v>3</v>
      </c>
      <c r="E26" s="422">
        <v>10</v>
      </c>
      <c r="F26" s="423" t="s">
        <v>675</v>
      </c>
      <c r="G26" s="771">
        <v>10</v>
      </c>
      <c r="H26" s="768">
        <v>9</v>
      </c>
      <c r="I26" s="432">
        <f t="shared" si="0"/>
        <v>0.9</v>
      </c>
      <c r="J26" s="433">
        <v>5</v>
      </c>
      <c r="K26" s="773">
        <v>6</v>
      </c>
      <c r="L26" s="772">
        <f t="shared" si="2"/>
        <v>1.2</v>
      </c>
      <c r="M26" s="771">
        <v>10</v>
      </c>
      <c r="N26" s="768">
        <v>60</v>
      </c>
      <c r="O26" s="424">
        <v>10</v>
      </c>
      <c r="P26" s="780">
        <v>60</v>
      </c>
      <c r="Q26" s="422"/>
      <c r="R26" s="422"/>
      <c r="S26" s="422">
        <v>3</v>
      </c>
      <c r="T26" s="422"/>
      <c r="U26" s="423" t="s">
        <v>675</v>
      </c>
      <c r="V26" s="428" t="s">
        <v>678</v>
      </c>
      <c r="W26" s="431"/>
      <c r="X26" s="811"/>
    </row>
    <row r="27" spans="1:24" x14ac:dyDescent="0.25">
      <c r="A27" s="422" t="s">
        <v>729</v>
      </c>
      <c r="B27" s="422">
        <v>25</v>
      </c>
      <c r="C27" s="422">
        <v>48</v>
      </c>
      <c r="D27" s="422">
        <v>3</v>
      </c>
      <c r="E27" s="422">
        <v>10</v>
      </c>
      <c r="F27" s="423" t="s">
        <v>730</v>
      </c>
      <c r="G27" s="771">
        <v>5</v>
      </c>
      <c r="H27" s="768">
        <v>5</v>
      </c>
      <c r="I27" s="425">
        <f t="shared" si="0"/>
        <v>1</v>
      </c>
      <c r="J27" s="424">
        <v>5</v>
      </c>
      <c r="K27" s="768">
        <v>5</v>
      </c>
      <c r="L27" s="772">
        <f t="shared" si="2"/>
        <v>1</v>
      </c>
      <c r="M27" s="771">
        <v>10</v>
      </c>
      <c r="N27" s="768">
        <v>10</v>
      </c>
      <c r="O27" s="424">
        <v>10</v>
      </c>
      <c r="P27" s="780">
        <v>10</v>
      </c>
      <c r="Q27" s="422"/>
      <c r="R27" s="422"/>
      <c r="S27" s="422">
        <v>3</v>
      </c>
      <c r="T27" s="422"/>
      <c r="U27" s="423" t="s">
        <v>675</v>
      </c>
      <c r="V27" s="428" t="s">
        <v>678</v>
      </c>
      <c r="W27" s="431"/>
      <c r="X27" s="811"/>
    </row>
    <row r="28" spans="1:24" x14ac:dyDescent="0.25">
      <c r="A28" s="445" t="s">
        <v>731</v>
      </c>
      <c r="B28" s="445">
        <v>26</v>
      </c>
      <c r="C28" s="445">
        <v>28</v>
      </c>
      <c r="D28" s="445">
        <v>3</v>
      </c>
      <c r="E28" s="445">
        <v>10</v>
      </c>
      <c r="F28" s="446" t="s">
        <v>730</v>
      </c>
      <c r="G28" s="776">
        <v>7</v>
      </c>
      <c r="H28" s="445">
        <v>8</v>
      </c>
      <c r="I28" s="453">
        <f t="shared" si="0"/>
        <v>1.1428571428571428</v>
      </c>
      <c r="J28" s="454">
        <v>5</v>
      </c>
      <c r="K28" s="440">
        <v>6</v>
      </c>
      <c r="L28" s="777">
        <f t="shared" si="2"/>
        <v>1.2</v>
      </c>
      <c r="M28" s="776">
        <v>20</v>
      </c>
      <c r="N28" s="445">
        <v>20</v>
      </c>
      <c r="O28" s="447">
        <v>20</v>
      </c>
      <c r="P28" s="783">
        <v>20</v>
      </c>
      <c r="Q28" s="445"/>
      <c r="R28" s="445"/>
      <c r="S28" s="445">
        <v>3</v>
      </c>
      <c r="T28" s="445"/>
      <c r="U28" s="446" t="s">
        <v>675</v>
      </c>
      <c r="V28" s="455" t="s">
        <v>678</v>
      </c>
      <c r="W28" s="451"/>
    </row>
    <row r="29" spans="1:24" x14ac:dyDescent="0.25">
      <c r="A29" s="422" t="s">
        <v>1227</v>
      </c>
      <c r="B29" s="422">
        <v>31</v>
      </c>
      <c r="C29" s="422">
        <v>66</v>
      </c>
      <c r="D29" s="422">
        <v>4</v>
      </c>
      <c r="E29" s="422">
        <v>1</v>
      </c>
      <c r="F29" s="423" t="s">
        <v>675</v>
      </c>
      <c r="G29" s="771">
        <v>30</v>
      </c>
      <c r="H29" s="768">
        <v>10</v>
      </c>
      <c r="I29" s="444">
        <f>H29/G29</f>
        <v>0.33333333333333331</v>
      </c>
      <c r="J29" s="424">
        <v>30</v>
      </c>
      <c r="K29" s="773">
        <v>20</v>
      </c>
      <c r="L29" s="775">
        <f>K29/J29</f>
        <v>0.66666666666666663</v>
      </c>
      <c r="M29" s="771">
        <v>0</v>
      </c>
      <c r="N29" s="768">
        <v>0</v>
      </c>
      <c r="O29" s="424">
        <v>0</v>
      </c>
      <c r="P29" s="780">
        <v>0</v>
      </c>
      <c r="Q29" s="422">
        <v>1</v>
      </c>
      <c r="R29" s="422">
        <v>4</v>
      </c>
      <c r="S29" s="422"/>
      <c r="T29" s="423" t="s">
        <v>732</v>
      </c>
      <c r="U29" s="423" t="s">
        <v>675</v>
      </c>
      <c r="V29" s="428" t="s">
        <v>733</v>
      </c>
      <c r="W29" s="456" t="s">
        <v>1191</v>
      </c>
    </row>
    <row r="30" spans="1:24" x14ac:dyDescent="0.25">
      <c r="A30" s="422" t="s">
        <v>1038</v>
      </c>
      <c r="B30" s="422">
        <v>28</v>
      </c>
      <c r="C30" s="422">
        <v>17</v>
      </c>
      <c r="D30" s="422">
        <v>4</v>
      </c>
      <c r="E30" s="422">
        <v>1</v>
      </c>
      <c r="F30" s="423" t="s">
        <v>675</v>
      </c>
      <c r="G30" s="771">
        <v>25</v>
      </c>
      <c r="H30" s="768">
        <v>10</v>
      </c>
      <c r="I30" s="425">
        <f>H30/G30</f>
        <v>0.4</v>
      </c>
      <c r="J30" s="424">
        <v>25</v>
      </c>
      <c r="K30" s="773">
        <v>20</v>
      </c>
      <c r="L30" s="778">
        <f>K30/J30</f>
        <v>0.8</v>
      </c>
      <c r="M30" s="771">
        <v>0</v>
      </c>
      <c r="N30" s="768">
        <v>0</v>
      </c>
      <c r="O30" s="424">
        <v>0</v>
      </c>
      <c r="P30" s="780">
        <v>0</v>
      </c>
      <c r="Q30" s="422">
        <v>0</v>
      </c>
      <c r="R30" s="422">
        <v>0</v>
      </c>
      <c r="S30" s="422"/>
      <c r="T30" s="423" t="s">
        <v>734</v>
      </c>
      <c r="U30" s="423" t="s">
        <v>675</v>
      </c>
      <c r="V30" s="428" t="s">
        <v>733</v>
      </c>
      <c r="W30" s="431"/>
    </row>
    <row r="31" spans="1:24" x14ac:dyDescent="0.25">
      <c r="A31" s="422" t="s">
        <v>1226</v>
      </c>
      <c r="B31" s="422">
        <v>30</v>
      </c>
      <c r="C31" s="422">
        <v>31</v>
      </c>
      <c r="D31" s="422">
        <v>4</v>
      </c>
      <c r="E31" s="422">
        <v>1</v>
      </c>
      <c r="F31" s="423" t="s">
        <v>675</v>
      </c>
      <c r="G31" s="771">
        <v>60</v>
      </c>
      <c r="H31" s="768">
        <v>30</v>
      </c>
      <c r="I31" s="425">
        <f>H31/G31</f>
        <v>0.5</v>
      </c>
      <c r="J31" s="433">
        <v>40</v>
      </c>
      <c r="K31" s="768">
        <v>30</v>
      </c>
      <c r="L31" s="775">
        <f>K31/J31</f>
        <v>0.75</v>
      </c>
      <c r="M31" s="771">
        <v>0</v>
      </c>
      <c r="N31" s="768">
        <v>0</v>
      </c>
      <c r="O31" s="424">
        <v>0</v>
      </c>
      <c r="P31" s="780">
        <v>0</v>
      </c>
      <c r="Q31" s="422">
        <v>5</v>
      </c>
      <c r="R31" s="422">
        <v>20</v>
      </c>
      <c r="S31" s="422"/>
      <c r="T31" s="423" t="s">
        <v>735</v>
      </c>
      <c r="U31" s="423" t="s">
        <v>675</v>
      </c>
      <c r="V31" s="428" t="s">
        <v>733</v>
      </c>
      <c r="W31" s="430" t="s">
        <v>1238</v>
      </c>
    </row>
    <row r="32" spans="1:24" x14ac:dyDescent="0.25">
      <c r="A32" s="445" t="s">
        <v>1225</v>
      </c>
      <c r="B32" s="445">
        <v>29</v>
      </c>
      <c r="C32" s="445">
        <v>83</v>
      </c>
      <c r="D32" s="445">
        <v>4</v>
      </c>
      <c r="E32" s="445">
        <v>1</v>
      </c>
      <c r="F32" s="446" t="s">
        <v>675</v>
      </c>
      <c r="G32" s="776">
        <v>80</v>
      </c>
      <c r="H32" s="445">
        <v>50</v>
      </c>
      <c r="I32" s="457">
        <f>H32/G32</f>
        <v>0.625</v>
      </c>
      <c r="J32" s="454">
        <v>50</v>
      </c>
      <c r="K32" s="438">
        <v>50</v>
      </c>
      <c r="L32" s="779">
        <f>K32/J32</f>
        <v>1</v>
      </c>
      <c r="M32" s="776">
        <v>0</v>
      </c>
      <c r="N32" s="445">
        <v>0</v>
      </c>
      <c r="O32" s="447">
        <v>0</v>
      </c>
      <c r="P32" s="783">
        <v>0</v>
      </c>
      <c r="Q32" s="445">
        <v>8</v>
      </c>
      <c r="R32" s="445">
        <v>32</v>
      </c>
      <c r="S32" s="445"/>
      <c r="T32" s="458" t="s">
        <v>736</v>
      </c>
      <c r="U32" s="446" t="s">
        <v>675</v>
      </c>
      <c r="V32" s="455" t="s">
        <v>733</v>
      </c>
      <c r="W32" s="833" t="s">
        <v>1239</v>
      </c>
    </row>
    <row r="33" spans="1:23" x14ac:dyDescent="0.25">
      <c r="A33" s="422" t="s">
        <v>1224</v>
      </c>
      <c r="B33" s="422">
        <v>33</v>
      </c>
      <c r="C33" s="422">
        <v>13</v>
      </c>
      <c r="D33" s="422">
        <v>5</v>
      </c>
      <c r="E33" s="422">
        <v>20</v>
      </c>
      <c r="F33" s="423" t="s">
        <v>675</v>
      </c>
      <c r="G33" s="771">
        <v>20</v>
      </c>
      <c r="H33" s="768">
        <v>5</v>
      </c>
      <c r="I33" s="425">
        <f t="shared" si="0"/>
        <v>0.25</v>
      </c>
      <c r="J33" s="424">
        <v>20</v>
      </c>
      <c r="K33" s="773">
        <v>10</v>
      </c>
      <c r="L33" s="772">
        <f t="shared" si="2"/>
        <v>0.5</v>
      </c>
      <c r="M33" s="784">
        <v>0</v>
      </c>
      <c r="N33" s="768">
        <v>0</v>
      </c>
      <c r="O33" s="459">
        <v>0</v>
      </c>
      <c r="P33" s="785">
        <v>0</v>
      </c>
      <c r="Q33" s="422"/>
      <c r="R33" s="422"/>
      <c r="S33" s="422">
        <v>15</v>
      </c>
      <c r="T33" s="422"/>
      <c r="U33" s="423" t="s">
        <v>675</v>
      </c>
      <c r="V33" s="442" t="s">
        <v>720</v>
      </c>
      <c r="W33" s="431"/>
    </row>
    <row r="34" spans="1:23" x14ac:dyDescent="0.25">
      <c r="A34" s="422" t="s">
        <v>372</v>
      </c>
      <c r="B34" s="422">
        <v>34</v>
      </c>
      <c r="C34" s="422">
        <v>80</v>
      </c>
      <c r="D34" s="422">
        <v>5</v>
      </c>
      <c r="E34" s="422">
        <v>255</v>
      </c>
      <c r="F34" s="423" t="s">
        <v>675</v>
      </c>
      <c r="G34" s="771">
        <v>75</v>
      </c>
      <c r="H34" s="768">
        <v>50</v>
      </c>
      <c r="I34" s="443">
        <f t="shared" si="0"/>
        <v>0.66666666666666663</v>
      </c>
      <c r="J34" s="433">
        <v>60</v>
      </c>
      <c r="K34" s="773">
        <v>40</v>
      </c>
      <c r="L34" s="775">
        <f t="shared" si="2"/>
        <v>0.66666666666666663</v>
      </c>
      <c r="M34" s="771">
        <v>1</v>
      </c>
      <c r="N34" s="768">
        <v>4</v>
      </c>
      <c r="O34" s="424">
        <v>1</v>
      </c>
      <c r="P34" s="780">
        <v>4</v>
      </c>
      <c r="Q34" s="422">
        <v>3</v>
      </c>
      <c r="R34" s="422">
        <v>8</v>
      </c>
      <c r="S34" s="422">
        <v>15</v>
      </c>
      <c r="T34" s="422"/>
      <c r="U34" s="423" t="s">
        <v>675</v>
      </c>
      <c r="V34" s="442" t="s">
        <v>720</v>
      </c>
      <c r="W34" s="435" t="s">
        <v>1203</v>
      </c>
    </row>
    <row r="35" spans="1:23" x14ac:dyDescent="0.25">
      <c r="A35" s="422" t="s">
        <v>413</v>
      </c>
      <c r="B35" s="422">
        <v>39</v>
      </c>
      <c r="C35" s="422">
        <v>188</v>
      </c>
      <c r="D35" s="422">
        <v>5</v>
      </c>
      <c r="E35" s="422">
        <v>255</v>
      </c>
      <c r="F35" s="423" t="s">
        <v>675</v>
      </c>
      <c r="G35" s="771">
        <v>30</v>
      </c>
      <c r="H35" s="768">
        <v>20</v>
      </c>
      <c r="I35" s="443">
        <f t="shared" si="0"/>
        <v>0.66666666666666663</v>
      </c>
      <c r="J35" s="433">
        <v>40</v>
      </c>
      <c r="K35" s="773">
        <v>30</v>
      </c>
      <c r="L35" s="775">
        <f t="shared" si="2"/>
        <v>0.75</v>
      </c>
      <c r="M35" s="771">
        <v>0</v>
      </c>
      <c r="N35" s="768">
        <v>0</v>
      </c>
      <c r="O35" s="424">
        <v>0</v>
      </c>
      <c r="P35" s="780">
        <v>0</v>
      </c>
      <c r="Q35" s="422"/>
      <c r="R35" s="422"/>
      <c r="S35" s="422">
        <v>12</v>
      </c>
      <c r="T35" s="422"/>
      <c r="U35" s="423" t="s">
        <v>675</v>
      </c>
      <c r="V35" s="442" t="s">
        <v>720</v>
      </c>
      <c r="W35" s="431"/>
    </row>
    <row r="36" spans="1:23" x14ac:dyDescent="0.25">
      <c r="A36" s="422" t="s">
        <v>450</v>
      </c>
      <c r="B36" s="422">
        <v>36</v>
      </c>
      <c r="C36" s="422">
        <v>148</v>
      </c>
      <c r="D36" s="422">
        <v>5</v>
      </c>
      <c r="E36" s="422">
        <v>255</v>
      </c>
      <c r="F36" s="423" t="s">
        <v>675</v>
      </c>
      <c r="G36" s="771">
        <v>50</v>
      </c>
      <c r="H36" s="768">
        <v>30</v>
      </c>
      <c r="I36" s="432">
        <f t="shared" si="0"/>
        <v>0.6</v>
      </c>
      <c r="J36" s="433">
        <v>40</v>
      </c>
      <c r="K36" s="768">
        <v>30</v>
      </c>
      <c r="L36" s="772">
        <f t="shared" si="2"/>
        <v>0.75</v>
      </c>
      <c r="M36" s="771">
        <v>2</v>
      </c>
      <c r="N36" s="768">
        <v>24</v>
      </c>
      <c r="O36" s="424">
        <v>2</v>
      </c>
      <c r="P36" s="780">
        <v>24</v>
      </c>
      <c r="Q36" s="422">
        <v>4</v>
      </c>
      <c r="R36" s="422">
        <v>20</v>
      </c>
      <c r="S36" s="423">
        <v>6</v>
      </c>
      <c r="T36" s="460"/>
      <c r="U36" s="423" t="s">
        <v>675</v>
      </c>
      <c r="V36" s="442" t="s">
        <v>720</v>
      </c>
      <c r="W36" s="431" t="s">
        <v>737</v>
      </c>
    </row>
    <row r="37" spans="1:23" x14ac:dyDescent="0.25">
      <c r="A37" s="422" t="s">
        <v>488</v>
      </c>
      <c r="B37" s="422">
        <v>35</v>
      </c>
      <c r="C37" s="422">
        <v>140</v>
      </c>
      <c r="D37" s="422">
        <v>5</v>
      </c>
      <c r="E37" s="422">
        <v>255</v>
      </c>
      <c r="F37" s="423" t="s">
        <v>675</v>
      </c>
      <c r="G37" s="771">
        <v>40</v>
      </c>
      <c r="H37" s="768">
        <v>40</v>
      </c>
      <c r="I37" s="425">
        <f t="shared" si="0"/>
        <v>1</v>
      </c>
      <c r="J37" s="424">
        <v>40</v>
      </c>
      <c r="K37" s="768">
        <v>40</v>
      </c>
      <c r="L37" s="772">
        <f t="shared" si="2"/>
        <v>1</v>
      </c>
      <c r="M37" s="771">
        <v>5</v>
      </c>
      <c r="N37" s="768">
        <v>25</v>
      </c>
      <c r="O37" s="433">
        <v>15</v>
      </c>
      <c r="P37" s="780">
        <v>25</v>
      </c>
      <c r="Q37" s="422"/>
      <c r="R37" s="422"/>
      <c r="S37" s="422">
        <v>15</v>
      </c>
      <c r="T37" s="422"/>
      <c r="U37" s="423" t="s">
        <v>675</v>
      </c>
      <c r="V37" s="442" t="s">
        <v>720</v>
      </c>
      <c r="W37" s="430" t="s">
        <v>738</v>
      </c>
    </row>
    <row r="38" spans="1:23" x14ac:dyDescent="0.25">
      <c r="A38" s="422" t="s">
        <v>489</v>
      </c>
      <c r="B38" s="422">
        <v>32</v>
      </c>
      <c r="C38" s="422">
        <v>171</v>
      </c>
      <c r="D38" s="422">
        <v>5</v>
      </c>
      <c r="E38" s="422">
        <v>255</v>
      </c>
      <c r="F38" s="423" t="s">
        <v>675</v>
      </c>
      <c r="G38" s="771">
        <v>75</v>
      </c>
      <c r="H38" s="768">
        <v>75</v>
      </c>
      <c r="I38" s="425">
        <f t="shared" si="0"/>
        <v>1</v>
      </c>
      <c r="J38" s="433">
        <v>100</v>
      </c>
      <c r="K38" s="773">
        <v>100</v>
      </c>
      <c r="L38" s="772">
        <f t="shared" si="2"/>
        <v>1</v>
      </c>
      <c r="M38" s="771">
        <v>0</v>
      </c>
      <c r="N38" s="768">
        <v>0</v>
      </c>
      <c r="O38" s="424">
        <v>0</v>
      </c>
      <c r="P38" s="780">
        <v>0</v>
      </c>
      <c r="Q38" s="422"/>
      <c r="R38" s="422"/>
      <c r="S38" s="422">
        <v>3</v>
      </c>
      <c r="T38" s="422"/>
      <c r="U38" s="423" t="s">
        <v>675</v>
      </c>
      <c r="V38" s="442" t="s">
        <v>720</v>
      </c>
      <c r="W38" s="431"/>
    </row>
    <row r="39" spans="1:23" x14ac:dyDescent="0.25">
      <c r="A39" s="422" t="s">
        <v>557</v>
      </c>
      <c r="B39" s="422">
        <v>38</v>
      </c>
      <c r="C39" s="422">
        <v>174</v>
      </c>
      <c r="D39" s="422">
        <v>5</v>
      </c>
      <c r="E39" s="422">
        <v>255</v>
      </c>
      <c r="F39" s="423" t="s">
        <v>675</v>
      </c>
      <c r="G39" s="771">
        <v>500</v>
      </c>
      <c r="H39" s="768">
        <v>500</v>
      </c>
      <c r="I39" s="425">
        <f>H39/G39</f>
        <v>1</v>
      </c>
      <c r="J39" s="424">
        <v>500</v>
      </c>
      <c r="K39" s="768">
        <v>500</v>
      </c>
      <c r="L39" s="772">
        <f>K39/J39</f>
        <v>1</v>
      </c>
      <c r="M39" s="771">
        <v>400</v>
      </c>
      <c r="N39" s="768">
        <v>400</v>
      </c>
      <c r="O39" s="424">
        <v>400</v>
      </c>
      <c r="P39" s="780">
        <v>400</v>
      </c>
      <c r="Q39" s="422">
        <v>250</v>
      </c>
      <c r="R39" s="422">
        <v>250</v>
      </c>
      <c r="S39" s="423" t="s">
        <v>739</v>
      </c>
      <c r="T39" s="423"/>
      <c r="U39" s="423" t="s">
        <v>675</v>
      </c>
      <c r="V39" s="442" t="s">
        <v>720</v>
      </c>
      <c r="W39" s="431"/>
    </row>
    <row r="40" spans="1:23" x14ac:dyDescent="0.25">
      <c r="A40" s="422" t="s">
        <v>1223</v>
      </c>
      <c r="B40" s="422">
        <v>13</v>
      </c>
      <c r="C40" s="422">
        <v>165</v>
      </c>
      <c r="D40" s="422">
        <v>5</v>
      </c>
      <c r="E40" s="422">
        <v>255</v>
      </c>
      <c r="F40" s="423" t="s">
        <v>740</v>
      </c>
      <c r="G40" s="771">
        <v>50</v>
      </c>
      <c r="H40" s="768">
        <v>40</v>
      </c>
      <c r="I40" s="794">
        <f>H40/G40</f>
        <v>0.8</v>
      </c>
      <c r="J40" s="433">
        <v>30</v>
      </c>
      <c r="K40" s="773">
        <v>30</v>
      </c>
      <c r="L40" s="795">
        <f>K40/J40</f>
        <v>1</v>
      </c>
      <c r="M40" s="771">
        <v>4</v>
      </c>
      <c r="N40" s="768">
        <v>32</v>
      </c>
      <c r="O40" s="424">
        <v>4</v>
      </c>
      <c r="P40" s="780">
        <v>32</v>
      </c>
      <c r="Q40" s="422">
        <v>5</v>
      </c>
      <c r="R40" s="422">
        <v>40</v>
      </c>
      <c r="S40" s="423">
        <v>4</v>
      </c>
      <c r="T40" s="460"/>
      <c r="U40" s="423" t="s">
        <v>675</v>
      </c>
      <c r="V40" s="442" t="s">
        <v>720</v>
      </c>
      <c r="W40" s="431" t="s">
        <v>737</v>
      </c>
    </row>
    <row r="41" spans="1:23" x14ac:dyDescent="0.25">
      <c r="A41" s="445" t="s">
        <v>1222</v>
      </c>
      <c r="B41" s="445">
        <v>37</v>
      </c>
      <c r="C41" s="445">
        <v>30</v>
      </c>
      <c r="D41" s="445">
        <v>5</v>
      </c>
      <c r="E41" s="445">
        <v>255</v>
      </c>
      <c r="F41" s="446" t="s">
        <v>675</v>
      </c>
      <c r="G41" s="776">
        <v>150</v>
      </c>
      <c r="H41" s="445">
        <v>150</v>
      </c>
      <c r="I41" s="789">
        <f t="shared" si="0"/>
        <v>1</v>
      </c>
      <c r="J41" s="447">
        <v>150</v>
      </c>
      <c r="K41" s="445">
        <v>150</v>
      </c>
      <c r="L41" s="791">
        <f t="shared" si="2"/>
        <v>1</v>
      </c>
      <c r="M41" s="776">
        <v>100</v>
      </c>
      <c r="N41" s="445">
        <v>100</v>
      </c>
      <c r="O41" s="447">
        <v>100</v>
      </c>
      <c r="P41" s="783">
        <v>100</v>
      </c>
      <c r="Q41" s="445">
        <v>100</v>
      </c>
      <c r="R41" s="445">
        <v>100</v>
      </c>
      <c r="S41" s="796">
        <v>15</v>
      </c>
      <c r="T41" s="446"/>
      <c r="U41" s="446" t="s">
        <v>675</v>
      </c>
      <c r="V41" s="450" t="s">
        <v>720</v>
      </c>
      <c r="W41" s="451"/>
    </row>
    <row r="42" spans="1:23" x14ac:dyDescent="0.25">
      <c r="A42" s="422" t="s">
        <v>741</v>
      </c>
      <c r="B42" s="422">
        <v>42</v>
      </c>
      <c r="C42" s="422">
        <v>0</v>
      </c>
      <c r="D42" s="422">
        <v>0</v>
      </c>
      <c r="E42" s="422">
        <v>255</v>
      </c>
      <c r="F42" s="461" t="s">
        <v>742</v>
      </c>
      <c r="G42" s="771">
        <v>60</v>
      </c>
      <c r="H42" s="768">
        <v>75</v>
      </c>
      <c r="I42" s="425">
        <f t="shared" si="0"/>
        <v>1.25</v>
      </c>
      <c r="J42" s="424">
        <v>60</v>
      </c>
      <c r="K42" s="768">
        <v>75</v>
      </c>
      <c r="L42" s="772">
        <f t="shared" si="2"/>
        <v>1.25</v>
      </c>
      <c r="M42" s="771">
        <v>40</v>
      </c>
      <c r="N42" s="768">
        <v>80</v>
      </c>
      <c r="O42" s="424">
        <v>40</v>
      </c>
      <c r="P42" s="780">
        <v>80</v>
      </c>
      <c r="Q42" s="422"/>
      <c r="R42" s="422"/>
      <c r="S42" s="422"/>
      <c r="T42" s="423" t="s">
        <v>743</v>
      </c>
      <c r="U42" s="461" t="s">
        <v>744</v>
      </c>
      <c r="V42" s="428" t="s">
        <v>745</v>
      </c>
      <c r="W42" s="456" t="s">
        <v>1234</v>
      </c>
    </row>
    <row r="43" spans="1:23" x14ac:dyDescent="0.25">
      <c r="A43" s="422" t="s">
        <v>746</v>
      </c>
      <c r="B43" s="422">
        <v>43</v>
      </c>
      <c r="C43" s="422">
        <v>0</v>
      </c>
      <c r="D43" s="422">
        <v>0</v>
      </c>
      <c r="E43" s="422">
        <v>255</v>
      </c>
      <c r="F43" s="423" t="s">
        <v>706</v>
      </c>
      <c r="G43" s="771">
        <v>50</v>
      </c>
      <c r="H43" s="768">
        <v>75</v>
      </c>
      <c r="I43" s="425">
        <f t="shared" si="0"/>
        <v>1.5</v>
      </c>
      <c r="J43" s="424">
        <v>50</v>
      </c>
      <c r="K43" s="768">
        <v>75</v>
      </c>
      <c r="L43" s="772">
        <f t="shared" si="2"/>
        <v>1.5</v>
      </c>
      <c r="M43" s="771">
        <v>60</v>
      </c>
      <c r="N43" s="768">
        <v>60</v>
      </c>
      <c r="O43" s="424">
        <v>60</v>
      </c>
      <c r="P43" s="780">
        <v>60</v>
      </c>
      <c r="Q43" s="422"/>
      <c r="R43" s="422"/>
      <c r="S43" s="422"/>
      <c r="T43" s="423" t="s">
        <v>747</v>
      </c>
      <c r="U43" s="423" t="s">
        <v>748</v>
      </c>
      <c r="V43" s="428" t="s">
        <v>745</v>
      </c>
      <c r="W43" s="431" t="s">
        <v>749</v>
      </c>
    </row>
    <row r="44" spans="1:23" x14ac:dyDescent="0.25">
      <c r="A44" s="422" t="s">
        <v>750</v>
      </c>
      <c r="B44" s="422">
        <v>41</v>
      </c>
      <c r="C44" s="422">
        <v>0</v>
      </c>
      <c r="D44" s="422">
        <v>0</v>
      </c>
      <c r="E44" s="422">
        <v>255</v>
      </c>
      <c r="F44" s="423" t="s">
        <v>675</v>
      </c>
      <c r="G44" s="771">
        <v>10</v>
      </c>
      <c r="H44" s="768">
        <v>10</v>
      </c>
      <c r="I44" s="425">
        <f>H44/G44</f>
        <v>1</v>
      </c>
      <c r="J44" s="424">
        <v>10</v>
      </c>
      <c r="K44" s="768">
        <v>10</v>
      </c>
      <c r="L44" s="772">
        <f>K44/J44</f>
        <v>1</v>
      </c>
      <c r="M44" s="771">
        <v>5</v>
      </c>
      <c r="N44" s="768">
        <v>10</v>
      </c>
      <c r="O44" s="424">
        <v>5</v>
      </c>
      <c r="P44" s="780">
        <v>10</v>
      </c>
      <c r="Q44" s="422"/>
      <c r="R44" s="422"/>
      <c r="S44" s="422"/>
      <c r="T44" s="423" t="s">
        <v>751</v>
      </c>
      <c r="U44" s="423" t="s">
        <v>752</v>
      </c>
      <c r="V44" s="428" t="s">
        <v>745</v>
      </c>
      <c r="W44" s="462"/>
    </row>
    <row r="45" spans="1:23" x14ac:dyDescent="0.25">
      <c r="A45" s="422" t="s">
        <v>753</v>
      </c>
      <c r="B45" s="422">
        <v>40</v>
      </c>
      <c r="C45" s="422">
        <v>0</v>
      </c>
      <c r="D45" s="422">
        <v>2</v>
      </c>
      <c r="E45" s="422">
        <v>1</v>
      </c>
      <c r="F45" s="423" t="s">
        <v>706</v>
      </c>
      <c r="G45" s="771">
        <v>25</v>
      </c>
      <c r="H45" s="768">
        <v>20</v>
      </c>
      <c r="I45" s="425">
        <f t="shared" si="0"/>
        <v>0.8</v>
      </c>
      <c r="J45" s="433">
        <v>40</v>
      </c>
      <c r="K45" s="768">
        <v>20</v>
      </c>
      <c r="L45" s="772">
        <f t="shared" si="2"/>
        <v>0.5</v>
      </c>
      <c r="M45" s="771">
        <v>300</v>
      </c>
      <c r="N45" s="768">
        <v>300</v>
      </c>
      <c r="O45" s="424">
        <v>300</v>
      </c>
      <c r="P45" s="780">
        <v>300</v>
      </c>
      <c r="Q45" s="422">
        <v>250</v>
      </c>
      <c r="R45" s="422">
        <v>250</v>
      </c>
      <c r="S45" s="422">
        <v>15</v>
      </c>
      <c r="T45" s="423" t="s">
        <v>751</v>
      </c>
      <c r="U45" s="423" t="s">
        <v>748</v>
      </c>
      <c r="V45" s="428" t="s">
        <v>745</v>
      </c>
      <c r="W45" s="431" t="s">
        <v>754</v>
      </c>
    </row>
    <row r="46" spans="1:23" x14ac:dyDescent="0.25">
      <c r="A46" s="422" t="s">
        <v>755</v>
      </c>
      <c r="B46" s="422">
        <v>45</v>
      </c>
      <c r="C46" s="422">
        <v>0</v>
      </c>
      <c r="D46" s="422">
        <v>5</v>
      </c>
      <c r="E46" s="422">
        <v>255</v>
      </c>
      <c r="F46" s="423" t="s">
        <v>675</v>
      </c>
      <c r="G46" s="771">
        <v>300</v>
      </c>
      <c r="H46" s="768">
        <v>100</v>
      </c>
      <c r="I46" s="443">
        <f t="shared" si="0"/>
        <v>0.33333333333333331</v>
      </c>
      <c r="J46" s="424">
        <v>300</v>
      </c>
      <c r="K46" s="768">
        <v>100</v>
      </c>
      <c r="L46" s="775">
        <f t="shared" si="2"/>
        <v>0.33333333333333331</v>
      </c>
      <c r="M46" s="771">
        <v>25</v>
      </c>
      <c r="N46" s="768">
        <v>50</v>
      </c>
      <c r="O46" s="424">
        <v>25</v>
      </c>
      <c r="P46" s="780">
        <v>50</v>
      </c>
      <c r="Q46" s="422"/>
      <c r="R46" s="422"/>
      <c r="S46" s="422">
        <v>15</v>
      </c>
      <c r="T46" s="423" t="s">
        <v>756</v>
      </c>
      <c r="U46" s="423" t="s">
        <v>675</v>
      </c>
      <c r="V46" s="428" t="s">
        <v>745</v>
      </c>
      <c r="W46" s="463" t="s">
        <v>757</v>
      </c>
    </row>
    <row r="47" spans="1:23" x14ac:dyDescent="0.25">
      <c r="A47" s="422" t="s">
        <v>758</v>
      </c>
      <c r="B47" s="422">
        <v>44</v>
      </c>
      <c r="C47" s="422">
        <v>0</v>
      </c>
      <c r="D47" s="422">
        <v>5</v>
      </c>
      <c r="E47" s="422">
        <v>255</v>
      </c>
      <c r="F47" s="423" t="s">
        <v>675</v>
      </c>
      <c r="G47" s="771">
        <v>250</v>
      </c>
      <c r="H47" s="768">
        <v>100</v>
      </c>
      <c r="I47" s="425">
        <f>H47/G47</f>
        <v>0.4</v>
      </c>
      <c r="J47" s="424">
        <v>250</v>
      </c>
      <c r="K47" s="768">
        <v>100</v>
      </c>
      <c r="L47" s="772">
        <f>K47/J47</f>
        <v>0.4</v>
      </c>
      <c r="M47" s="771">
        <v>10</v>
      </c>
      <c r="N47" s="768">
        <v>40</v>
      </c>
      <c r="O47" s="424">
        <v>10</v>
      </c>
      <c r="P47" s="780">
        <v>40</v>
      </c>
      <c r="Q47" s="422"/>
      <c r="R47" s="422"/>
      <c r="S47" s="423">
        <v>6</v>
      </c>
      <c r="T47" s="423" t="s">
        <v>759</v>
      </c>
      <c r="U47" s="423" t="s">
        <v>675</v>
      </c>
      <c r="V47" s="428" t="s">
        <v>745</v>
      </c>
      <c r="W47" s="463" t="s">
        <v>760</v>
      </c>
    </row>
    <row r="48" spans="1:23" x14ac:dyDescent="0.25">
      <c r="A48" s="422"/>
      <c r="B48" s="422"/>
      <c r="C48" s="422"/>
      <c r="D48" s="422"/>
      <c r="E48" s="422"/>
      <c r="F48" s="423"/>
      <c r="G48" s="422"/>
      <c r="H48" s="422"/>
      <c r="I48" s="422"/>
      <c r="J48" s="422"/>
      <c r="K48" s="422"/>
      <c r="L48" s="422"/>
      <c r="M48" s="422"/>
      <c r="N48" s="422"/>
      <c r="O48" s="422"/>
      <c r="P48" s="422"/>
      <c r="Q48" s="422"/>
      <c r="R48" s="422"/>
      <c r="S48" s="422"/>
      <c r="T48" s="422"/>
      <c r="U48" s="422"/>
      <c r="V48" s="423"/>
      <c r="W48" s="423"/>
    </row>
    <row r="49" spans="1:22" x14ac:dyDescent="0.25">
      <c r="A49" s="464" t="s">
        <v>761</v>
      </c>
      <c r="B49" s="422"/>
      <c r="C49" s="422"/>
      <c r="D49" s="422"/>
      <c r="E49" s="422"/>
      <c r="F49" s="423"/>
      <c r="G49" s="422"/>
      <c r="H49" s="422"/>
      <c r="I49" s="422"/>
      <c r="J49" s="422"/>
      <c r="K49" s="422"/>
      <c r="L49" s="422"/>
      <c r="M49" s="422"/>
      <c r="N49" s="422"/>
      <c r="O49" s="422"/>
      <c r="P49" s="422"/>
      <c r="Q49" s="422"/>
      <c r="R49" s="422"/>
      <c r="S49" s="422"/>
      <c r="T49" s="422"/>
      <c r="U49" s="423" t="s">
        <v>762</v>
      </c>
      <c r="V49" s="422" t="s">
        <v>763</v>
      </c>
    </row>
    <row r="50" spans="1:22" x14ac:dyDescent="0.25">
      <c r="A50" s="465"/>
      <c r="B50" s="466"/>
      <c r="C50" s="422"/>
      <c r="D50" s="422"/>
      <c r="E50" s="422"/>
      <c r="F50" s="423"/>
      <c r="G50" s="422"/>
      <c r="H50" s="422"/>
      <c r="I50" s="422"/>
      <c r="J50" s="422"/>
      <c r="K50" s="422"/>
      <c r="L50" s="422"/>
      <c r="M50" s="422"/>
      <c r="N50" s="422"/>
      <c r="O50" s="422"/>
      <c r="P50" s="422"/>
      <c r="Q50" s="422"/>
      <c r="R50" s="422"/>
      <c r="S50" s="422"/>
      <c r="T50" s="422"/>
      <c r="U50" s="423" t="s">
        <v>764</v>
      </c>
      <c r="V50" s="422" t="s">
        <v>765</v>
      </c>
    </row>
    <row r="51" spans="1:22" x14ac:dyDescent="0.25">
      <c r="A51" s="465"/>
      <c r="B51" s="465"/>
      <c r="C51" s="422"/>
      <c r="D51" s="422"/>
      <c r="E51" s="422"/>
      <c r="F51" s="423" t="s">
        <v>766</v>
      </c>
      <c r="G51" s="422"/>
      <c r="H51" s="422"/>
      <c r="I51" s="422"/>
      <c r="J51" s="422"/>
      <c r="K51" s="422"/>
      <c r="L51" s="422"/>
      <c r="M51" s="422"/>
      <c r="N51" s="422"/>
      <c r="O51" s="422"/>
      <c r="P51" s="422"/>
      <c r="Q51" s="422"/>
      <c r="R51" s="422"/>
      <c r="S51" s="422"/>
      <c r="T51" s="422"/>
      <c r="U51" s="423" t="s">
        <v>766</v>
      </c>
      <c r="V51" s="422" t="s">
        <v>767</v>
      </c>
    </row>
    <row r="52" spans="1:22" x14ac:dyDescent="0.25">
      <c r="A52" s="422"/>
      <c r="B52" s="422"/>
      <c r="C52" s="422"/>
      <c r="D52" s="422"/>
      <c r="E52" s="422"/>
      <c r="F52" s="423" t="s">
        <v>768</v>
      </c>
      <c r="G52" s="422"/>
      <c r="H52" s="422"/>
      <c r="I52" s="422"/>
      <c r="J52" s="422"/>
      <c r="K52" s="422"/>
      <c r="L52" s="422"/>
      <c r="M52" s="422"/>
      <c r="N52" s="422"/>
      <c r="O52" s="422"/>
      <c r="P52" s="422"/>
      <c r="Q52" s="422"/>
      <c r="R52" s="422"/>
      <c r="S52" s="422"/>
      <c r="T52" s="422"/>
      <c r="U52" s="423" t="s">
        <v>768</v>
      </c>
      <c r="V52" s="423"/>
    </row>
    <row r="53" spans="1:22" x14ac:dyDescent="0.25">
      <c r="A53" s="422"/>
      <c r="B53" s="422"/>
      <c r="C53" s="422"/>
      <c r="D53" s="422"/>
      <c r="E53" s="422"/>
      <c r="F53" s="423" t="s">
        <v>769</v>
      </c>
      <c r="G53" s="422"/>
      <c r="H53" s="422"/>
      <c r="I53" s="422"/>
      <c r="J53" s="422"/>
      <c r="K53" s="422"/>
      <c r="L53" s="422"/>
      <c r="M53" s="422"/>
      <c r="N53" s="422"/>
      <c r="O53" s="422"/>
      <c r="P53" s="422"/>
      <c r="Q53" s="422"/>
      <c r="R53" s="422"/>
      <c r="S53" s="422"/>
      <c r="T53" s="422"/>
      <c r="U53" s="423" t="s">
        <v>769</v>
      </c>
      <c r="V53" s="423"/>
    </row>
    <row r="54" spans="1:22" x14ac:dyDescent="0.25">
      <c r="A54" s="467"/>
      <c r="B54" s="422"/>
      <c r="C54" s="422"/>
      <c r="D54" s="422"/>
      <c r="E54" s="422"/>
      <c r="F54" s="423"/>
      <c r="G54" s="422"/>
      <c r="H54" s="422"/>
      <c r="I54" s="422"/>
      <c r="J54" s="422"/>
      <c r="K54" s="422"/>
      <c r="L54" s="422"/>
      <c r="M54" s="468" t="s">
        <v>770</v>
      </c>
      <c r="N54" s="422"/>
      <c r="O54" s="422"/>
      <c r="P54" s="422"/>
      <c r="Q54" s="469" t="s">
        <v>771</v>
      </c>
      <c r="R54" s="470" t="s">
        <v>772</v>
      </c>
      <c r="S54" s="470" t="s">
        <v>773</v>
      </c>
      <c r="T54" s="470"/>
      <c r="U54" s="423"/>
      <c r="V54" s="423"/>
    </row>
    <row r="55" spans="1:22" x14ac:dyDescent="0.25">
      <c r="A55" s="96"/>
      <c r="B55" s="96"/>
      <c r="C55" s="96"/>
      <c r="D55" s="96"/>
      <c r="E55" s="96"/>
      <c r="F55" s="471" t="s">
        <v>774</v>
      </c>
      <c r="G55" s="472" t="s">
        <v>775</v>
      </c>
      <c r="H55" s="473" t="s">
        <v>776</v>
      </c>
      <c r="I55" s="422"/>
      <c r="J55" s="472"/>
      <c r="K55" s="473"/>
      <c r="L55" s="422"/>
      <c r="M55" s="422">
        <v>1</v>
      </c>
      <c r="N55" s="422"/>
      <c r="O55" s="422"/>
      <c r="P55" s="422"/>
      <c r="Q55" s="474" t="s">
        <v>713</v>
      </c>
      <c r="R55" s="474" t="s">
        <v>713</v>
      </c>
      <c r="S55" s="474" t="s">
        <v>713</v>
      </c>
      <c r="T55" s="474"/>
      <c r="U55" s="423" t="s">
        <v>777</v>
      </c>
      <c r="V55" s="472" t="s">
        <v>778</v>
      </c>
    </row>
    <row r="56" spans="1:22" x14ac:dyDescent="0.25">
      <c r="A56" s="422"/>
      <c r="B56" s="422"/>
      <c r="C56" s="422"/>
      <c r="D56" s="422"/>
      <c r="E56" s="422"/>
      <c r="F56" s="423" t="s">
        <v>779</v>
      </c>
      <c r="G56" s="472" t="s">
        <v>780</v>
      </c>
      <c r="H56" s="473"/>
      <c r="I56" s="422"/>
      <c r="J56" s="472"/>
      <c r="K56" s="473"/>
      <c r="L56" s="422"/>
      <c r="M56" s="422">
        <v>2</v>
      </c>
      <c r="N56" s="422"/>
      <c r="O56" s="422"/>
      <c r="P56" s="422"/>
      <c r="Q56" s="475">
        <v>0</v>
      </c>
      <c r="R56" s="475">
        <v>100</v>
      </c>
      <c r="S56" s="475">
        <v>100</v>
      </c>
      <c r="T56" s="475"/>
      <c r="U56" s="423" t="s">
        <v>781</v>
      </c>
      <c r="V56" s="472" t="s">
        <v>782</v>
      </c>
    </row>
    <row r="57" spans="1:22" x14ac:dyDescent="0.25">
      <c r="A57" s="422"/>
      <c r="B57" s="422"/>
      <c r="C57" s="422"/>
      <c r="D57" s="422"/>
      <c r="E57" s="422"/>
      <c r="F57" s="423" t="s">
        <v>783</v>
      </c>
      <c r="G57" s="472" t="s">
        <v>784</v>
      </c>
      <c r="H57" s="473"/>
      <c r="I57" s="422"/>
      <c r="J57" s="472"/>
      <c r="K57" s="473"/>
      <c r="L57" s="422"/>
      <c r="M57" s="422">
        <v>4</v>
      </c>
      <c r="N57" s="422"/>
      <c r="O57" s="422"/>
      <c r="P57" s="422"/>
      <c r="Q57" s="475">
        <v>0</v>
      </c>
      <c r="R57" s="475">
        <v>-50</v>
      </c>
      <c r="S57" s="475">
        <v>-50</v>
      </c>
      <c r="T57" s="475"/>
      <c r="U57" s="423" t="s">
        <v>785</v>
      </c>
      <c r="V57" s="472" t="s">
        <v>786</v>
      </c>
    </row>
    <row r="58" spans="1:22" x14ac:dyDescent="0.25">
      <c r="A58" s="422"/>
      <c r="B58" s="422"/>
      <c r="C58" s="422"/>
      <c r="D58" s="422"/>
      <c r="E58" s="422"/>
      <c r="F58" s="423" t="s">
        <v>787</v>
      </c>
      <c r="G58" s="472" t="s">
        <v>788</v>
      </c>
      <c r="H58" s="473" t="s">
        <v>776</v>
      </c>
      <c r="I58" s="422"/>
      <c r="J58" s="472"/>
      <c r="K58" s="473"/>
      <c r="L58" s="422"/>
      <c r="M58" s="422">
        <v>8</v>
      </c>
      <c r="N58" s="422"/>
      <c r="O58" s="422"/>
      <c r="P58" s="422"/>
      <c r="Q58" s="475">
        <v>1</v>
      </c>
      <c r="R58" s="475">
        <v>50</v>
      </c>
      <c r="S58" s="475">
        <v>50</v>
      </c>
      <c r="T58" s="475"/>
      <c r="U58" s="423" t="s">
        <v>789</v>
      </c>
      <c r="V58" s="472" t="s">
        <v>790</v>
      </c>
    </row>
    <row r="59" spans="1:22" x14ac:dyDescent="0.25">
      <c r="A59" s="422"/>
      <c r="B59" s="422"/>
      <c r="C59" s="422"/>
      <c r="D59" s="422"/>
      <c r="E59" s="422"/>
      <c r="F59" s="423" t="s">
        <v>791</v>
      </c>
      <c r="G59" s="472" t="s">
        <v>792</v>
      </c>
      <c r="H59" s="473" t="s">
        <v>776</v>
      </c>
      <c r="I59" s="422"/>
      <c r="J59" s="472"/>
      <c r="K59" s="473"/>
      <c r="L59" s="422"/>
      <c r="M59" s="422">
        <v>16</v>
      </c>
      <c r="N59" s="422"/>
      <c r="O59" s="422"/>
      <c r="P59" s="422"/>
      <c r="Q59" s="475">
        <v>1</v>
      </c>
      <c r="R59" s="475">
        <v>50</v>
      </c>
      <c r="S59" s="475">
        <v>50</v>
      </c>
      <c r="T59" s="475"/>
      <c r="U59" s="423" t="s">
        <v>793</v>
      </c>
      <c r="V59" s="472" t="s">
        <v>794</v>
      </c>
    </row>
    <row r="60" spans="1:22" x14ac:dyDescent="0.25">
      <c r="A60" s="422"/>
      <c r="B60" s="422"/>
      <c r="C60" s="422"/>
      <c r="D60" s="422"/>
      <c r="E60" s="422"/>
      <c r="F60" s="423" t="s">
        <v>795</v>
      </c>
      <c r="G60" s="472" t="s">
        <v>796</v>
      </c>
      <c r="H60" s="473" t="s">
        <v>776</v>
      </c>
      <c r="I60" s="422"/>
      <c r="J60" s="472"/>
      <c r="K60" s="473"/>
      <c r="L60" s="422"/>
      <c r="M60" s="422">
        <v>32</v>
      </c>
      <c r="N60" s="422"/>
      <c r="O60" s="422"/>
      <c r="P60" s="422"/>
      <c r="Q60" s="475">
        <v>1</v>
      </c>
      <c r="R60" s="475">
        <v>25</v>
      </c>
      <c r="S60" s="475">
        <v>25</v>
      </c>
      <c r="T60" s="475"/>
      <c r="U60" s="423" t="s">
        <v>797</v>
      </c>
      <c r="V60" s="472" t="s">
        <v>798</v>
      </c>
    </row>
    <row r="61" spans="1:22" x14ac:dyDescent="0.25">
      <c r="A61" s="422"/>
      <c r="B61" s="422"/>
      <c r="C61" s="422"/>
      <c r="D61" s="422"/>
      <c r="E61" s="422"/>
      <c r="F61" s="423" t="s">
        <v>799</v>
      </c>
      <c r="G61" s="472" t="s">
        <v>800</v>
      </c>
      <c r="H61" s="422"/>
      <c r="I61" s="422"/>
      <c r="J61" s="472"/>
      <c r="K61" s="422"/>
      <c r="L61" s="422"/>
      <c r="M61" s="422">
        <v>64</v>
      </c>
      <c r="N61" s="422"/>
      <c r="O61" s="422"/>
      <c r="P61" s="422"/>
      <c r="Q61" s="475">
        <v>1</v>
      </c>
      <c r="R61" s="475">
        <v>50</v>
      </c>
      <c r="S61" s="475">
        <v>50</v>
      </c>
      <c r="T61" s="475"/>
      <c r="U61" s="423" t="s">
        <v>801</v>
      </c>
      <c r="V61" s="472" t="s">
        <v>802</v>
      </c>
    </row>
    <row r="62" spans="1:22" x14ac:dyDescent="0.25">
      <c r="A62" s="422"/>
      <c r="B62" s="422"/>
      <c r="C62" s="422"/>
      <c r="D62" s="422"/>
      <c r="E62" s="422"/>
      <c r="F62" s="423" t="s">
        <v>803</v>
      </c>
      <c r="G62" s="472" t="s">
        <v>804</v>
      </c>
      <c r="H62" s="422"/>
      <c r="I62" s="422"/>
      <c r="J62" s="472"/>
      <c r="K62" s="422"/>
      <c r="L62" s="422"/>
      <c r="M62" s="422">
        <v>128</v>
      </c>
      <c r="N62" s="468" t="s">
        <v>805</v>
      </c>
      <c r="O62" s="767"/>
      <c r="P62" s="767"/>
      <c r="Q62" s="475">
        <v>2</v>
      </c>
      <c r="R62" s="475">
        <v>50</v>
      </c>
      <c r="S62" s="475">
        <v>50</v>
      </c>
      <c r="T62" s="475"/>
      <c r="U62" s="423" t="s">
        <v>806</v>
      </c>
      <c r="V62" s="472" t="s">
        <v>807</v>
      </c>
    </row>
    <row r="63" spans="1:22" x14ac:dyDescent="0.25">
      <c r="A63" s="422"/>
      <c r="B63" s="422"/>
      <c r="C63" s="422"/>
      <c r="D63" s="422"/>
      <c r="E63" s="422"/>
      <c r="F63" s="423" t="s">
        <v>808</v>
      </c>
      <c r="G63" s="472" t="s">
        <v>809</v>
      </c>
      <c r="H63" s="422"/>
      <c r="I63" s="422"/>
      <c r="J63" s="472"/>
      <c r="K63" s="422"/>
      <c r="L63" s="422"/>
      <c r="M63" s="422">
        <v>256</v>
      </c>
      <c r="N63" s="422">
        <v>1</v>
      </c>
      <c r="O63" s="422"/>
      <c r="P63" s="422"/>
      <c r="Q63" s="475">
        <v>2</v>
      </c>
      <c r="R63" s="475">
        <v>100</v>
      </c>
      <c r="S63" s="475">
        <v>100</v>
      </c>
      <c r="T63" s="475"/>
      <c r="U63" s="423" t="s">
        <v>810</v>
      </c>
      <c r="V63" s="422" t="s">
        <v>1204</v>
      </c>
    </row>
    <row r="64" spans="1:22" x14ac:dyDescent="0.25">
      <c r="A64" s="422"/>
      <c r="B64" s="422"/>
      <c r="C64" s="422"/>
      <c r="D64" s="422"/>
      <c r="E64" s="422"/>
      <c r="F64" s="423" t="s">
        <v>811</v>
      </c>
      <c r="G64" s="472" t="s">
        <v>812</v>
      </c>
      <c r="H64" s="422"/>
      <c r="I64" s="422"/>
      <c r="J64" s="472"/>
      <c r="K64" s="422"/>
      <c r="L64" s="422"/>
      <c r="M64" s="422">
        <v>512</v>
      </c>
      <c r="N64" s="422">
        <v>2</v>
      </c>
      <c r="O64" s="422"/>
      <c r="P64" s="422"/>
      <c r="Q64" s="475">
        <v>2</v>
      </c>
      <c r="R64" s="475">
        <v>100</v>
      </c>
      <c r="S64" s="475">
        <v>100</v>
      </c>
      <c r="T64" s="475"/>
      <c r="U64" s="423" t="s">
        <v>813</v>
      </c>
      <c r="V64" s="472" t="s">
        <v>814</v>
      </c>
    </row>
    <row r="65" spans="1:23" x14ac:dyDescent="0.25">
      <c r="A65" s="422"/>
      <c r="B65" s="422"/>
      <c r="C65" s="422"/>
      <c r="D65" s="422"/>
      <c r="E65" s="422"/>
      <c r="F65" s="423" t="s">
        <v>815</v>
      </c>
      <c r="G65" s="472" t="s">
        <v>816</v>
      </c>
      <c r="H65" s="422"/>
      <c r="I65" s="422"/>
      <c r="J65" s="472"/>
      <c r="K65" s="422"/>
      <c r="L65" s="422"/>
      <c r="M65" s="422">
        <v>1028</v>
      </c>
      <c r="N65" s="422">
        <v>4</v>
      </c>
      <c r="O65" s="422"/>
      <c r="P65" s="422"/>
      <c r="Q65" s="475">
        <v>1</v>
      </c>
      <c r="R65" s="475">
        <v>25</v>
      </c>
      <c r="S65" s="475">
        <v>25</v>
      </c>
      <c r="T65" s="475"/>
      <c r="U65" s="423" t="s">
        <v>817</v>
      </c>
      <c r="V65" s="472" t="s">
        <v>818</v>
      </c>
    </row>
    <row r="66" spans="1:23" x14ac:dyDescent="0.25">
      <c r="A66" s="422"/>
      <c r="B66" s="422"/>
      <c r="C66" s="422"/>
      <c r="D66" s="422"/>
      <c r="E66" s="422"/>
      <c r="F66" s="423" t="s">
        <v>819</v>
      </c>
      <c r="G66" s="472" t="s">
        <v>820</v>
      </c>
      <c r="H66" s="473" t="s">
        <v>821</v>
      </c>
      <c r="I66" s="422"/>
      <c r="J66" s="472"/>
      <c r="K66" s="473"/>
      <c r="L66" s="422"/>
      <c r="M66" s="422">
        <v>2056</v>
      </c>
      <c r="N66" s="422">
        <v>8</v>
      </c>
      <c r="O66" s="422"/>
      <c r="P66" s="422"/>
      <c r="Q66" s="475">
        <v>1</v>
      </c>
      <c r="R66" s="475">
        <v>25</v>
      </c>
      <c r="S66" s="475">
        <v>25</v>
      </c>
      <c r="T66" s="475"/>
      <c r="U66" s="423" t="s">
        <v>822</v>
      </c>
      <c r="V66" s="472" t="s">
        <v>823</v>
      </c>
    </row>
    <row r="67" spans="1:23" x14ac:dyDescent="0.25">
      <c r="A67" s="422"/>
      <c r="B67" s="422"/>
      <c r="C67" s="422"/>
      <c r="D67" s="422"/>
      <c r="E67" s="422"/>
      <c r="F67" s="423" t="s">
        <v>824</v>
      </c>
      <c r="G67" s="472" t="s">
        <v>825</v>
      </c>
      <c r="H67" s="473" t="s">
        <v>821</v>
      </c>
      <c r="I67" s="422"/>
      <c r="J67" s="472"/>
      <c r="K67" s="473"/>
      <c r="L67" s="422"/>
      <c r="M67" s="422">
        <v>4096</v>
      </c>
      <c r="N67" s="422">
        <v>16</v>
      </c>
      <c r="O67" s="422"/>
      <c r="P67" s="422"/>
      <c r="Q67" s="475">
        <v>1</v>
      </c>
      <c r="R67" s="475">
        <v>25</v>
      </c>
      <c r="S67" s="475">
        <v>25</v>
      </c>
      <c r="T67" s="475"/>
      <c r="U67" s="423" t="s">
        <v>826</v>
      </c>
      <c r="V67" s="472" t="s">
        <v>827</v>
      </c>
    </row>
    <row r="68" spans="1:23" x14ac:dyDescent="0.25">
      <c r="A68" s="422"/>
      <c r="B68" s="422"/>
      <c r="C68" s="422"/>
      <c r="D68" s="422"/>
      <c r="E68" s="422"/>
      <c r="F68" s="423" t="s">
        <v>828</v>
      </c>
      <c r="G68" s="472" t="s">
        <v>829</v>
      </c>
      <c r="H68" s="422"/>
      <c r="I68" s="422"/>
      <c r="J68" s="472"/>
      <c r="K68" s="422"/>
      <c r="L68" s="422"/>
      <c r="M68" s="422">
        <f>M67*2</f>
        <v>8192</v>
      </c>
      <c r="N68" s="422">
        <v>32</v>
      </c>
      <c r="O68" s="422"/>
      <c r="P68" s="422"/>
      <c r="Q68" s="475">
        <v>0</v>
      </c>
      <c r="R68" s="475">
        <v>300</v>
      </c>
      <c r="S68" s="475">
        <v>300</v>
      </c>
      <c r="T68" s="475"/>
      <c r="U68" s="423" t="s">
        <v>830</v>
      </c>
      <c r="V68" s="472" t="s">
        <v>831</v>
      </c>
    </row>
    <row r="69" spans="1:23" x14ac:dyDescent="0.25">
      <c r="A69" s="422"/>
      <c r="B69" s="422"/>
      <c r="C69" s="422"/>
      <c r="D69" s="422"/>
      <c r="E69" s="422"/>
      <c r="F69" s="423" t="s">
        <v>828</v>
      </c>
      <c r="G69" s="472" t="s">
        <v>832</v>
      </c>
      <c r="H69" s="422"/>
      <c r="I69" s="422"/>
      <c r="J69" s="472"/>
      <c r="K69" s="422"/>
      <c r="L69" s="422"/>
      <c r="M69" s="422">
        <f>M68*2</f>
        <v>16384</v>
      </c>
      <c r="N69" s="422">
        <v>64</v>
      </c>
      <c r="O69" s="422"/>
      <c r="P69" s="422"/>
      <c r="Q69" s="475">
        <v>1</v>
      </c>
      <c r="R69" s="475">
        <v>50</v>
      </c>
      <c r="S69" s="475">
        <v>50</v>
      </c>
      <c r="T69" s="475"/>
      <c r="U69" s="423" t="s">
        <v>833</v>
      </c>
      <c r="V69" s="472" t="s">
        <v>834</v>
      </c>
    </row>
    <row r="70" spans="1:23" x14ac:dyDescent="0.25">
      <c r="A70" s="422"/>
      <c r="B70" s="422"/>
      <c r="C70" s="422"/>
      <c r="D70" s="422"/>
      <c r="E70" s="422"/>
      <c r="F70" s="423" t="s">
        <v>828</v>
      </c>
      <c r="G70" s="472" t="s">
        <v>835</v>
      </c>
      <c r="H70" s="422"/>
      <c r="I70" s="422"/>
      <c r="J70" s="472"/>
      <c r="K70" s="422"/>
      <c r="L70" s="422"/>
      <c r="M70" s="422">
        <f>M69*2</f>
        <v>32768</v>
      </c>
      <c r="N70" s="422">
        <v>128</v>
      </c>
      <c r="O70" s="422"/>
      <c r="P70" s="422"/>
      <c r="Q70" s="474" t="s">
        <v>713</v>
      </c>
      <c r="R70" s="474" t="s">
        <v>713</v>
      </c>
      <c r="S70" s="474" t="s">
        <v>713</v>
      </c>
      <c r="T70" s="474"/>
      <c r="U70" s="423" t="s">
        <v>828</v>
      </c>
      <c r="V70" s="472" t="s">
        <v>836</v>
      </c>
    </row>
    <row r="71" spans="1:23" x14ac:dyDescent="0.25">
      <c r="A71" s="422"/>
      <c r="B71" s="422"/>
      <c r="C71" s="422"/>
      <c r="D71" s="422"/>
      <c r="E71" s="422"/>
      <c r="F71" s="476" t="s">
        <v>837</v>
      </c>
      <c r="G71" s="477" t="s">
        <v>838</v>
      </c>
      <c r="H71" s="422"/>
      <c r="I71" s="422"/>
      <c r="J71" s="422"/>
      <c r="K71" s="422"/>
      <c r="L71" s="422"/>
      <c r="M71" s="422"/>
      <c r="N71" s="422"/>
      <c r="O71" s="422"/>
      <c r="P71" s="422"/>
      <c r="Q71" s="422"/>
      <c r="R71" s="422"/>
      <c r="S71" s="422"/>
      <c r="T71" s="422"/>
      <c r="U71" s="476" t="s">
        <v>837</v>
      </c>
      <c r="V71" s="477" t="s">
        <v>838</v>
      </c>
    </row>
    <row r="72" spans="1:23" x14ac:dyDescent="0.25">
      <c r="A72" s="422"/>
      <c r="B72" s="422"/>
      <c r="C72" s="422"/>
      <c r="D72" s="422"/>
      <c r="E72" s="422"/>
      <c r="F72" s="423"/>
      <c r="G72" s="477"/>
      <c r="H72" s="422"/>
      <c r="I72" s="422"/>
      <c r="J72" s="477"/>
      <c r="K72" s="422"/>
      <c r="L72" s="422"/>
      <c r="M72" s="422"/>
      <c r="N72" s="422"/>
      <c r="O72" s="422"/>
      <c r="P72" s="422"/>
      <c r="Q72" s="422"/>
      <c r="R72" s="422"/>
      <c r="S72" s="422"/>
      <c r="T72" s="422"/>
      <c r="U72" s="422"/>
      <c r="V72" s="423"/>
      <c r="W72" s="423"/>
    </row>
  </sheetData>
  <mergeCells count="6">
    <mergeCell ref="G1:I1"/>
    <mergeCell ref="J1:L1"/>
    <mergeCell ref="G16:H19"/>
    <mergeCell ref="J16:K19"/>
    <mergeCell ref="O1:P1"/>
    <mergeCell ref="M1:N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5F4E5-EBBF-41CC-8DA3-C9726C90534F}">
  <dimension ref="A1:AM61"/>
  <sheetViews>
    <sheetView zoomScaleNormal="100" workbookViewId="0"/>
  </sheetViews>
  <sheetFormatPr defaultRowHeight="12.75" x14ac:dyDescent="0.2"/>
  <cols>
    <col min="1" max="1" width="3.7109375" style="30" customWidth="1"/>
    <col min="2" max="2" width="22.7109375" style="30" customWidth="1"/>
    <col min="3" max="3" width="3.7109375" style="30" customWidth="1"/>
    <col min="4" max="15" width="6.7109375" style="30" customWidth="1"/>
    <col min="16" max="16" width="5.7109375" style="30" customWidth="1"/>
    <col min="17" max="17" width="22.7109375" style="30" customWidth="1"/>
    <col min="18" max="18" width="3.7109375" style="30" customWidth="1"/>
    <col min="19" max="30" width="6.7109375" style="30" customWidth="1"/>
    <col min="31" max="31" width="5.7109375" style="30" customWidth="1"/>
    <col min="32" max="32" width="20.7109375" style="30" customWidth="1"/>
    <col min="33" max="39" width="4.7109375" style="30" customWidth="1"/>
    <col min="40" max="16384" width="9.140625" style="30"/>
  </cols>
  <sheetData>
    <row r="1" spans="1:39" x14ac:dyDescent="0.2">
      <c r="A1" s="478"/>
      <c r="B1" s="479" t="s">
        <v>839</v>
      </c>
      <c r="C1" s="480"/>
      <c r="D1" s="919" t="s">
        <v>664</v>
      </c>
      <c r="E1" s="919"/>
      <c r="F1" s="919"/>
      <c r="G1" s="919"/>
      <c r="H1" s="919"/>
      <c r="I1" s="919"/>
      <c r="J1" s="919" t="s">
        <v>665</v>
      </c>
      <c r="K1" s="919"/>
      <c r="L1" s="919"/>
      <c r="M1" s="919"/>
      <c r="N1" s="919"/>
      <c r="O1" s="919"/>
      <c r="P1" s="478"/>
      <c r="Q1" s="479" t="s">
        <v>1</v>
      </c>
      <c r="R1" s="480"/>
      <c r="S1" s="919" t="s">
        <v>664</v>
      </c>
      <c r="T1" s="919"/>
      <c r="U1" s="919"/>
      <c r="V1" s="919"/>
      <c r="W1" s="919"/>
      <c r="X1" s="919"/>
      <c r="Y1" s="919" t="s">
        <v>665</v>
      </c>
      <c r="Z1" s="919"/>
      <c r="AA1" s="919"/>
      <c r="AB1" s="919"/>
      <c r="AC1" s="919"/>
      <c r="AD1" s="919"/>
      <c r="AE1" s="478"/>
      <c r="AF1" s="481" t="s">
        <v>840</v>
      </c>
      <c r="AG1" s="482"/>
      <c r="AH1" s="483" t="s">
        <v>841</v>
      </c>
      <c r="AI1" s="483" t="s">
        <v>842</v>
      </c>
      <c r="AJ1" s="483" t="s">
        <v>843</v>
      </c>
      <c r="AK1" s="483" t="s">
        <v>844</v>
      </c>
      <c r="AL1" s="483" t="s">
        <v>845</v>
      </c>
      <c r="AM1" s="483" t="s">
        <v>846</v>
      </c>
    </row>
    <row r="2" spans="1:39" ht="13.5" thickBot="1" x14ac:dyDescent="0.25">
      <c r="A2" s="478"/>
      <c r="B2" s="484" t="s">
        <v>847</v>
      </c>
      <c r="C2" s="484"/>
      <c r="D2" s="485" t="s">
        <v>841</v>
      </c>
      <c r="E2" s="485" t="s">
        <v>842</v>
      </c>
      <c r="F2" s="485" t="s">
        <v>843</v>
      </c>
      <c r="G2" s="485" t="s">
        <v>844</v>
      </c>
      <c r="H2" s="485" t="s">
        <v>845</v>
      </c>
      <c r="I2" s="485" t="s">
        <v>846</v>
      </c>
      <c r="J2" s="486" t="s">
        <v>841</v>
      </c>
      <c r="K2" s="486" t="s">
        <v>842</v>
      </c>
      <c r="L2" s="486" t="s">
        <v>843</v>
      </c>
      <c r="M2" s="486" t="s">
        <v>844</v>
      </c>
      <c r="N2" s="486" t="s">
        <v>845</v>
      </c>
      <c r="O2" s="486" t="s">
        <v>846</v>
      </c>
      <c r="P2" s="478"/>
      <c r="Q2" s="484" t="s">
        <v>847</v>
      </c>
      <c r="R2" s="484"/>
      <c r="S2" s="485" t="s">
        <v>841</v>
      </c>
      <c r="T2" s="485" t="s">
        <v>842</v>
      </c>
      <c r="U2" s="485" t="s">
        <v>843</v>
      </c>
      <c r="V2" s="485" t="s">
        <v>844</v>
      </c>
      <c r="W2" s="485" t="s">
        <v>845</v>
      </c>
      <c r="X2" s="485" t="s">
        <v>846</v>
      </c>
      <c r="Y2" s="486" t="s">
        <v>841</v>
      </c>
      <c r="Z2" s="486" t="s">
        <v>842</v>
      </c>
      <c r="AA2" s="486" t="s">
        <v>843</v>
      </c>
      <c r="AB2" s="486" t="s">
        <v>844</v>
      </c>
      <c r="AC2" s="486" t="s">
        <v>845</v>
      </c>
      <c r="AD2" s="486" t="s">
        <v>846</v>
      </c>
      <c r="AE2" s="478"/>
      <c r="AF2" s="478"/>
      <c r="AG2" s="487"/>
      <c r="AH2" s="488">
        <v>1</v>
      </c>
      <c r="AI2" s="488">
        <v>2</v>
      </c>
      <c r="AJ2" s="488">
        <v>3</v>
      </c>
      <c r="AK2" s="488">
        <v>4</v>
      </c>
      <c r="AL2" s="488">
        <v>5</v>
      </c>
      <c r="AM2" s="488">
        <v>7</v>
      </c>
    </row>
    <row r="3" spans="1:39" x14ac:dyDescent="0.2">
      <c r="A3" s="478"/>
      <c r="B3" s="478" t="s">
        <v>848</v>
      </c>
      <c r="C3" s="478"/>
      <c r="D3" s="489">
        <v>25</v>
      </c>
      <c r="E3" s="489">
        <v>60</v>
      </c>
      <c r="F3" s="489">
        <v>120</v>
      </c>
      <c r="G3" s="489">
        <v>250</v>
      </c>
      <c r="H3" s="489">
        <v>500</v>
      </c>
      <c r="I3" s="489">
        <v>1200</v>
      </c>
      <c r="J3" s="490">
        <v>20</v>
      </c>
      <c r="K3" s="490">
        <v>70</v>
      </c>
      <c r="L3" s="490">
        <v>250</v>
      </c>
      <c r="M3" s="490">
        <v>600</v>
      </c>
      <c r="N3" s="490">
        <v>1500</v>
      </c>
      <c r="O3" s="490">
        <v>4000</v>
      </c>
      <c r="P3" s="478"/>
      <c r="Q3" s="478" t="s">
        <v>848</v>
      </c>
      <c r="R3" s="478"/>
      <c r="S3" s="489">
        <v>25</v>
      </c>
      <c r="T3" s="489">
        <v>60</v>
      </c>
      <c r="U3" s="489">
        <v>120</v>
      </c>
      <c r="V3" s="489">
        <v>250</v>
      </c>
      <c r="W3" s="489">
        <v>500</v>
      </c>
      <c r="X3" s="489">
        <v>1200</v>
      </c>
      <c r="Y3" s="490">
        <v>20</v>
      </c>
      <c r="Z3" s="490">
        <v>70</v>
      </c>
      <c r="AA3" s="490">
        <v>250</v>
      </c>
      <c r="AB3" s="490">
        <v>600</v>
      </c>
      <c r="AC3" s="490">
        <v>1500</v>
      </c>
      <c r="AD3" s="490">
        <v>4000</v>
      </c>
      <c r="AE3" s="478"/>
      <c r="AF3" s="481" t="s">
        <v>849</v>
      </c>
      <c r="AG3" s="491">
        <v>1</v>
      </c>
      <c r="AH3" s="492">
        <v>5</v>
      </c>
      <c r="AI3" s="492">
        <v>10</v>
      </c>
      <c r="AJ3" s="492">
        <v>15</v>
      </c>
      <c r="AK3" s="492">
        <v>20</v>
      </c>
      <c r="AL3" s="492">
        <v>25</v>
      </c>
      <c r="AM3" s="492">
        <v>35</v>
      </c>
    </row>
    <row r="4" spans="1:39" x14ac:dyDescent="0.2">
      <c r="A4" s="478"/>
      <c r="B4" s="493" t="s">
        <v>883</v>
      </c>
      <c r="C4" s="493"/>
      <c r="D4" s="494">
        <v>12</v>
      </c>
      <c r="E4" s="494">
        <v>30</v>
      </c>
      <c r="F4" s="494">
        <v>60</v>
      </c>
      <c r="G4" s="494">
        <v>125</v>
      </c>
      <c r="H4" s="494">
        <v>250</v>
      </c>
      <c r="I4" s="494">
        <v>600</v>
      </c>
      <c r="J4" s="495">
        <v>20</v>
      </c>
      <c r="K4" s="495">
        <v>60</v>
      </c>
      <c r="L4" s="495">
        <v>175</v>
      </c>
      <c r="M4" s="495">
        <v>400</v>
      </c>
      <c r="N4" s="495">
        <v>800</v>
      </c>
      <c r="O4" s="495">
        <v>2500</v>
      </c>
      <c r="P4" s="478"/>
      <c r="Q4" s="493" t="s">
        <v>883</v>
      </c>
      <c r="R4" s="493"/>
      <c r="S4" s="494">
        <v>12</v>
      </c>
      <c r="T4" s="494">
        <v>30</v>
      </c>
      <c r="U4" s="494">
        <v>60</v>
      </c>
      <c r="V4" s="494">
        <v>125</v>
      </c>
      <c r="W4" s="494">
        <v>250</v>
      </c>
      <c r="X4" s="494">
        <v>600</v>
      </c>
      <c r="Y4" s="495">
        <v>20</v>
      </c>
      <c r="Z4" s="495">
        <v>60</v>
      </c>
      <c r="AA4" s="495">
        <v>175</v>
      </c>
      <c r="AB4" s="495">
        <v>400</v>
      </c>
      <c r="AC4" s="495">
        <v>800</v>
      </c>
      <c r="AD4" s="495">
        <v>2500</v>
      </c>
      <c r="AE4" s="478"/>
      <c r="AF4" s="481" t="s">
        <v>850</v>
      </c>
      <c r="AG4" s="491">
        <v>3</v>
      </c>
      <c r="AH4" s="496">
        <f>$AH$3*AG4</f>
        <v>15</v>
      </c>
      <c r="AI4" s="496">
        <f>$AI$3*AG4</f>
        <v>30</v>
      </c>
      <c r="AJ4" s="496">
        <f>$AJ$3*AG4</f>
        <v>45</v>
      </c>
      <c r="AK4" s="496">
        <f>$AK$3*AG4</f>
        <v>60</v>
      </c>
      <c r="AL4" s="496">
        <f>$AL$3*AG4</f>
        <v>75</v>
      </c>
      <c r="AM4" s="496">
        <f>$AM$3*AG4</f>
        <v>105</v>
      </c>
    </row>
    <row r="5" spans="1:39" x14ac:dyDescent="0.2">
      <c r="A5" s="478"/>
      <c r="B5" s="497" t="s">
        <v>851</v>
      </c>
      <c r="C5" s="497"/>
      <c r="D5" s="498">
        <f t="shared" ref="D5:O5" si="0">SUM(D3:D4)</f>
        <v>37</v>
      </c>
      <c r="E5" s="498">
        <f t="shared" si="0"/>
        <v>90</v>
      </c>
      <c r="F5" s="498">
        <f t="shared" si="0"/>
        <v>180</v>
      </c>
      <c r="G5" s="498">
        <f t="shared" si="0"/>
        <v>375</v>
      </c>
      <c r="H5" s="498">
        <f t="shared" si="0"/>
        <v>750</v>
      </c>
      <c r="I5" s="498">
        <f t="shared" si="0"/>
        <v>1800</v>
      </c>
      <c r="J5" s="499">
        <f t="shared" si="0"/>
        <v>40</v>
      </c>
      <c r="K5" s="499">
        <f t="shared" si="0"/>
        <v>130</v>
      </c>
      <c r="L5" s="499">
        <f t="shared" si="0"/>
        <v>425</v>
      </c>
      <c r="M5" s="499">
        <f t="shared" si="0"/>
        <v>1000</v>
      </c>
      <c r="N5" s="499">
        <f t="shared" si="0"/>
        <v>2300</v>
      </c>
      <c r="O5" s="499">
        <f t="shared" si="0"/>
        <v>6500</v>
      </c>
      <c r="P5" s="478"/>
      <c r="Q5" s="497" t="s">
        <v>851</v>
      </c>
      <c r="R5" s="497"/>
      <c r="S5" s="498">
        <f t="shared" ref="S5:AD5" si="1">SUM(S3:S4)</f>
        <v>37</v>
      </c>
      <c r="T5" s="498">
        <f t="shared" si="1"/>
        <v>90</v>
      </c>
      <c r="U5" s="498">
        <f t="shared" si="1"/>
        <v>180</v>
      </c>
      <c r="V5" s="498">
        <f t="shared" si="1"/>
        <v>375</v>
      </c>
      <c r="W5" s="498">
        <f t="shared" si="1"/>
        <v>750</v>
      </c>
      <c r="X5" s="498">
        <f t="shared" si="1"/>
        <v>1800</v>
      </c>
      <c r="Y5" s="499">
        <f t="shared" si="1"/>
        <v>40</v>
      </c>
      <c r="Z5" s="499">
        <f t="shared" si="1"/>
        <v>130</v>
      </c>
      <c r="AA5" s="499">
        <f t="shared" si="1"/>
        <v>425</v>
      </c>
      <c r="AB5" s="499">
        <f t="shared" si="1"/>
        <v>1000</v>
      </c>
      <c r="AC5" s="499">
        <f t="shared" si="1"/>
        <v>2300</v>
      </c>
      <c r="AD5" s="499">
        <f t="shared" si="1"/>
        <v>6500</v>
      </c>
      <c r="AE5" s="478"/>
      <c r="AF5" s="481" t="s">
        <v>852</v>
      </c>
      <c r="AG5" s="491">
        <v>5</v>
      </c>
      <c r="AH5" s="496">
        <f>$AH$3*AG5</f>
        <v>25</v>
      </c>
      <c r="AI5" s="496">
        <f>$AI$3*AG5</f>
        <v>50</v>
      </c>
      <c r="AJ5" s="496">
        <f>$AJ$3*AG5</f>
        <v>75</v>
      </c>
      <c r="AK5" s="496">
        <f>$AK$3*AG5</f>
        <v>100</v>
      </c>
      <c r="AL5" s="496">
        <f>$AL$3*AG5</f>
        <v>125</v>
      </c>
      <c r="AM5" s="496">
        <f>$AM$3*AG5</f>
        <v>175</v>
      </c>
    </row>
    <row r="6" spans="1:39" x14ac:dyDescent="0.2">
      <c r="A6" s="478"/>
      <c r="B6" s="493" t="s">
        <v>486</v>
      </c>
      <c r="C6" s="500"/>
      <c r="D6" s="494">
        <f t="shared" ref="D6:I6" si="2">ROUNDDOWN(D3*0.25,0)</f>
        <v>6</v>
      </c>
      <c r="E6" s="494">
        <f t="shared" si="2"/>
        <v>15</v>
      </c>
      <c r="F6" s="494">
        <f t="shared" si="2"/>
        <v>30</v>
      </c>
      <c r="G6" s="494">
        <f t="shared" si="2"/>
        <v>62</v>
      </c>
      <c r="H6" s="494">
        <f t="shared" si="2"/>
        <v>125</v>
      </c>
      <c r="I6" s="494">
        <f t="shared" si="2"/>
        <v>300</v>
      </c>
      <c r="J6" s="495">
        <v>0</v>
      </c>
      <c r="K6" s="495">
        <v>0</v>
      </c>
      <c r="L6" s="495">
        <v>0</v>
      </c>
      <c r="M6" s="495">
        <v>0</v>
      </c>
      <c r="N6" s="495">
        <v>0</v>
      </c>
      <c r="O6" s="495">
        <v>0</v>
      </c>
      <c r="P6" s="478"/>
      <c r="Q6" s="493" t="s">
        <v>486</v>
      </c>
      <c r="R6" s="500"/>
      <c r="S6" s="494">
        <f t="shared" ref="S6:X6" si="3">ROUNDDOWN(S3*0.25,0)</f>
        <v>6</v>
      </c>
      <c r="T6" s="494">
        <f t="shared" si="3"/>
        <v>15</v>
      </c>
      <c r="U6" s="494">
        <f t="shared" si="3"/>
        <v>30</v>
      </c>
      <c r="V6" s="494">
        <f t="shared" si="3"/>
        <v>62</v>
      </c>
      <c r="W6" s="494">
        <f t="shared" si="3"/>
        <v>125</v>
      </c>
      <c r="X6" s="494">
        <f t="shared" si="3"/>
        <v>300</v>
      </c>
      <c r="Y6" s="495">
        <v>0</v>
      </c>
      <c r="Z6" s="495">
        <v>0</v>
      </c>
      <c r="AA6" s="495">
        <v>0</v>
      </c>
      <c r="AB6" s="495">
        <v>0</v>
      </c>
      <c r="AC6" s="495">
        <v>0</v>
      </c>
      <c r="AD6" s="495">
        <v>0</v>
      </c>
      <c r="AE6" s="478"/>
      <c r="AF6" s="481" t="s">
        <v>853</v>
      </c>
      <c r="AG6" s="491">
        <v>7</v>
      </c>
      <c r="AH6" s="496">
        <f>$AH$3*AG6</f>
        <v>35</v>
      </c>
      <c r="AI6" s="496">
        <f>$AI$3*AG6</f>
        <v>70</v>
      </c>
      <c r="AJ6" s="496">
        <f>$AJ$3*AG6</f>
        <v>105</v>
      </c>
      <c r="AK6" s="496">
        <f>$AK$3*AG6</f>
        <v>140</v>
      </c>
      <c r="AL6" s="496">
        <f>$AL$3*AG6</f>
        <v>175</v>
      </c>
      <c r="AM6" s="496">
        <f>$AM$3*AG6</f>
        <v>245</v>
      </c>
    </row>
    <row r="7" spans="1:39" x14ac:dyDescent="0.2">
      <c r="A7" s="478"/>
      <c r="B7" s="497" t="s">
        <v>854</v>
      </c>
      <c r="C7" s="497"/>
      <c r="D7" s="498">
        <f t="shared" ref="D7:O7" si="4">SUM(D5:D6)</f>
        <v>43</v>
      </c>
      <c r="E7" s="498">
        <f t="shared" si="4"/>
        <v>105</v>
      </c>
      <c r="F7" s="498">
        <f t="shared" si="4"/>
        <v>210</v>
      </c>
      <c r="G7" s="498">
        <f t="shared" si="4"/>
        <v>437</v>
      </c>
      <c r="H7" s="498">
        <f t="shared" si="4"/>
        <v>875</v>
      </c>
      <c r="I7" s="498">
        <f t="shared" si="4"/>
        <v>2100</v>
      </c>
      <c r="J7" s="499">
        <f t="shared" si="4"/>
        <v>40</v>
      </c>
      <c r="K7" s="499">
        <f t="shared" si="4"/>
        <v>130</v>
      </c>
      <c r="L7" s="499">
        <f t="shared" si="4"/>
        <v>425</v>
      </c>
      <c r="M7" s="499">
        <f t="shared" si="4"/>
        <v>1000</v>
      </c>
      <c r="N7" s="499">
        <f t="shared" si="4"/>
        <v>2300</v>
      </c>
      <c r="O7" s="499">
        <f t="shared" si="4"/>
        <v>6500</v>
      </c>
      <c r="P7" s="478"/>
      <c r="Q7" s="497" t="s">
        <v>854</v>
      </c>
      <c r="R7" s="497"/>
      <c r="S7" s="498">
        <f t="shared" ref="S7:AD7" si="5">SUM(S5:S6)</f>
        <v>43</v>
      </c>
      <c r="T7" s="498">
        <f t="shared" si="5"/>
        <v>105</v>
      </c>
      <c r="U7" s="498">
        <f t="shared" si="5"/>
        <v>210</v>
      </c>
      <c r="V7" s="498">
        <f t="shared" si="5"/>
        <v>437</v>
      </c>
      <c r="W7" s="498">
        <f t="shared" si="5"/>
        <v>875</v>
      </c>
      <c r="X7" s="498">
        <f t="shared" si="5"/>
        <v>2100</v>
      </c>
      <c r="Y7" s="499">
        <f t="shared" si="5"/>
        <v>40</v>
      </c>
      <c r="Z7" s="499">
        <f t="shared" si="5"/>
        <v>130</v>
      </c>
      <c r="AA7" s="499">
        <f t="shared" si="5"/>
        <v>425</v>
      </c>
      <c r="AB7" s="499">
        <f t="shared" si="5"/>
        <v>1000</v>
      </c>
      <c r="AC7" s="499">
        <f t="shared" si="5"/>
        <v>2300</v>
      </c>
      <c r="AD7" s="499">
        <f t="shared" si="5"/>
        <v>6500</v>
      </c>
      <c r="AE7" s="478"/>
      <c r="AF7" s="481" t="s">
        <v>855</v>
      </c>
      <c r="AG7" s="491">
        <v>10</v>
      </c>
      <c r="AH7" s="496">
        <f>$AH$3*AG7</f>
        <v>50</v>
      </c>
      <c r="AI7" s="496">
        <f>$AI$3*AG7</f>
        <v>100</v>
      </c>
      <c r="AJ7" s="496">
        <f>$AJ$3*AG7</f>
        <v>150</v>
      </c>
      <c r="AK7" s="496">
        <f>$AK$3*AG7</f>
        <v>200</v>
      </c>
      <c r="AL7" s="496">
        <f>$AL$3*AG7</f>
        <v>250</v>
      </c>
      <c r="AM7" s="496">
        <f>$AM$3*AG7</f>
        <v>350</v>
      </c>
    </row>
    <row r="8" spans="1:39" x14ac:dyDescent="0.2">
      <c r="A8" s="478"/>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478"/>
      <c r="AC8" s="478"/>
      <c r="AD8" s="478"/>
      <c r="AE8" s="478"/>
      <c r="AF8" s="478"/>
      <c r="AG8" s="478"/>
      <c r="AH8" s="478"/>
      <c r="AI8" s="478"/>
      <c r="AJ8" s="478"/>
      <c r="AK8" s="478"/>
      <c r="AL8" s="478"/>
      <c r="AM8" s="478"/>
    </row>
    <row r="9" spans="1:39" ht="13.5" thickBot="1" x14ac:dyDescent="0.25">
      <c r="A9" s="478"/>
      <c r="B9" s="484" t="s">
        <v>856</v>
      </c>
      <c r="C9" s="501" t="s">
        <v>857</v>
      </c>
      <c r="D9" s="485" t="s">
        <v>841</v>
      </c>
      <c r="E9" s="485" t="s">
        <v>842</v>
      </c>
      <c r="F9" s="485" t="s">
        <v>843</v>
      </c>
      <c r="G9" s="485" t="s">
        <v>844</v>
      </c>
      <c r="H9" s="485" t="s">
        <v>845</v>
      </c>
      <c r="I9" s="485" t="s">
        <v>846</v>
      </c>
      <c r="J9" s="486" t="s">
        <v>841</v>
      </c>
      <c r="K9" s="486" t="s">
        <v>842</v>
      </c>
      <c r="L9" s="486" t="s">
        <v>843</v>
      </c>
      <c r="M9" s="486" t="s">
        <v>844</v>
      </c>
      <c r="N9" s="486" t="s">
        <v>845</v>
      </c>
      <c r="O9" s="486" t="s">
        <v>846</v>
      </c>
      <c r="P9" s="478"/>
      <c r="Q9" s="484" t="s">
        <v>856</v>
      </c>
      <c r="R9" s="501" t="s">
        <v>857</v>
      </c>
      <c r="S9" s="485" t="s">
        <v>841</v>
      </c>
      <c r="T9" s="485" t="s">
        <v>842</v>
      </c>
      <c r="U9" s="485" t="s">
        <v>843</v>
      </c>
      <c r="V9" s="485" t="s">
        <v>844</v>
      </c>
      <c r="W9" s="485" t="s">
        <v>845</v>
      </c>
      <c r="X9" s="485" t="s">
        <v>846</v>
      </c>
      <c r="Y9" s="486" t="s">
        <v>841</v>
      </c>
      <c r="Z9" s="486" t="s">
        <v>842</v>
      </c>
      <c r="AA9" s="486" t="s">
        <v>843</v>
      </c>
      <c r="AB9" s="486" t="s">
        <v>844</v>
      </c>
      <c r="AC9" s="486" t="s">
        <v>845</v>
      </c>
      <c r="AD9" s="486" t="s">
        <v>846</v>
      </c>
      <c r="AE9" s="478"/>
      <c r="AF9" s="502" t="s">
        <v>884</v>
      </c>
      <c r="AG9" s="478"/>
      <c r="AH9" s="478"/>
      <c r="AI9" s="478"/>
      <c r="AJ9" s="478"/>
      <c r="AK9" s="478"/>
      <c r="AL9" s="478"/>
      <c r="AM9" s="478"/>
    </row>
    <row r="10" spans="1:39" x14ac:dyDescent="0.2">
      <c r="A10" s="920" t="s">
        <v>858</v>
      </c>
      <c r="B10" s="503" t="s">
        <v>358</v>
      </c>
      <c r="C10" s="504">
        <v>5</v>
      </c>
      <c r="D10" s="489">
        <v>5</v>
      </c>
      <c r="E10" s="489">
        <v>7</v>
      </c>
      <c r="F10" s="489">
        <v>12</v>
      </c>
      <c r="G10" s="489">
        <v>25</v>
      </c>
      <c r="H10" s="489">
        <v>50</v>
      </c>
      <c r="I10" s="489">
        <v>125</v>
      </c>
      <c r="J10" s="490">
        <v>2</v>
      </c>
      <c r="K10" s="490">
        <v>3</v>
      </c>
      <c r="L10" s="490">
        <v>6</v>
      </c>
      <c r="M10" s="490">
        <v>12</v>
      </c>
      <c r="N10" s="490">
        <v>25</v>
      </c>
      <c r="O10" s="490">
        <v>70</v>
      </c>
      <c r="P10" s="478"/>
      <c r="Q10" s="503" t="s">
        <v>358</v>
      </c>
      <c r="R10" s="504">
        <v>5</v>
      </c>
      <c r="S10" s="489">
        <v>5</v>
      </c>
      <c r="T10" s="489">
        <v>7</v>
      </c>
      <c r="U10" s="489">
        <v>12</v>
      </c>
      <c r="V10" s="489">
        <v>25</v>
      </c>
      <c r="W10" s="489">
        <v>50</v>
      </c>
      <c r="X10" s="489">
        <v>125</v>
      </c>
      <c r="Y10" s="490">
        <v>2</v>
      </c>
      <c r="Z10" s="490">
        <v>3</v>
      </c>
      <c r="AA10" s="490">
        <v>6</v>
      </c>
      <c r="AB10" s="490">
        <v>12</v>
      </c>
      <c r="AC10" s="490">
        <v>25</v>
      </c>
      <c r="AD10" s="490">
        <v>70</v>
      </c>
      <c r="AE10" s="478"/>
      <c r="AF10" s="478"/>
      <c r="AG10" s="505" t="s">
        <v>277</v>
      </c>
      <c r="AH10" s="506">
        <v>20</v>
      </c>
      <c r="AI10" s="506">
        <v>30</v>
      </c>
      <c r="AJ10" s="506">
        <v>50</v>
      </c>
      <c r="AK10" s="506">
        <v>100</v>
      </c>
      <c r="AL10" s="506">
        <v>200</v>
      </c>
      <c r="AM10" s="506">
        <v>500</v>
      </c>
    </row>
    <row r="11" spans="1:39" x14ac:dyDescent="0.2">
      <c r="A11" s="921"/>
      <c r="B11" s="507" t="s">
        <v>885</v>
      </c>
      <c r="C11" s="508">
        <v>4</v>
      </c>
      <c r="D11" s="509">
        <v>12</v>
      </c>
      <c r="E11" s="509">
        <v>18</v>
      </c>
      <c r="F11" s="509">
        <v>30</v>
      </c>
      <c r="G11" s="509">
        <v>60</v>
      </c>
      <c r="H11" s="509">
        <v>125</v>
      </c>
      <c r="I11" s="509">
        <v>325</v>
      </c>
      <c r="J11" s="510">
        <v>5</v>
      </c>
      <c r="K11" s="510">
        <v>7</v>
      </c>
      <c r="L11" s="510">
        <v>12</v>
      </c>
      <c r="M11" s="510">
        <v>25</v>
      </c>
      <c r="N11" s="510">
        <v>50</v>
      </c>
      <c r="O11" s="510">
        <v>125</v>
      </c>
      <c r="P11" s="478"/>
      <c r="Q11" s="507" t="s">
        <v>885</v>
      </c>
      <c r="R11" s="511">
        <v>4</v>
      </c>
      <c r="S11" s="509">
        <v>5</v>
      </c>
      <c r="T11" s="509">
        <v>7</v>
      </c>
      <c r="U11" s="509">
        <v>12</v>
      </c>
      <c r="V11" s="509">
        <v>25</v>
      </c>
      <c r="W11" s="509">
        <v>50</v>
      </c>
      <c r="X11" s="509">
        <v>125</v>
      </c>
      <c r="Y11" s="510">
        <v>2</v>
      </c>
      <c r="Z11" s="510">
        <v>3</v>
      </c>
      <c r="AA11" s="510">
        <v>6</v>
      </c>
      <c r="AB11" s="510">
        <v>12</v>
      </c>
      <c r="AC11" s="510">
        <v>25</v>
      </c>
      <c r="AD11" s="510">
        <v>70</v>
      </c>
      <c r="AE11" s="512"/>
      <c r="AF11" s="478"/>
      <c r="AG11" s="513" t="s">
        <v>284</v>
      </c>
      <c r="AH11" s="514">
        <f t="shared" ref="AH11:AM11" si="6">AH10*0.8</f>
        <v>16</v>
      </c>
      <c r="AI11" s="514">
        <f t="shared" si="6"/>
        <v>24</v>
      </c>
      <c r="AJ11" s="514">
        <f t="shared" si="6"/>
        <v>40</v>
      </c>
      <c r="AK11" s="514">
        <f t="shared" si="6"/>
        <v>80</v>
      </c>
      <c r="AL11" s="514">
        <f t="shared" si="6"/>
        <v>160</v>
      </c>
      <c r="AM11" s="514">
        <f t="shared" si="6"/>
        <v>400</v>
      </c>
    </row>
    <row r="12" spans="1:39" x14ac:dyDescent="0.2">
      <c r="A12" s="921"/>
      <c r="B12" s="503" t="s">
        <v>886</v>
      </c>
      <c r="C12" s="504">
        <v>2</v>
      </c>
      <c r="D12" s="489">
        <v>10</v>
      </c>
      <c r="E12" s="489">
        <v>15</v>
      </c>
      <c r="F12" s="489">
        <v>25</v>
      </c>
      <c r="G12" s="489">
        <v>50</v>
      </c>
      <c r="H12" s="489">
        <v>100</v>
      </c>
      <c r="I12" s="489">
        <v>250</v>
      </c>
      <c r="J12" s="490">
        <v>5</v>
      </c>
      <c r="K12" s="490">
        <v>7</v>
      </c>
      <c r="L12" s="490">
        <v>12</v>
      </c>
      <c r="M12" s="490">
        <v>25</v>
      </c>
      <c r="N12" s="490">
        <v>50</v>
      </c>
      <c r="O12" s="490">
        <v>125</v>
      </c>
      <c r="P12" s="512"/>
      <c r="Q12" s="503" t="s">
        <v>886</v>
      </c>
      <c r="R12" s="504">
        <v>2</v>
      </c>
      <c r="S12" s="489">
        <v>10</v>
      </c>
      <c r="T12" s="489">
        <v>15</v>
      </c>
      <c r="U12" s="489">
        <v>25</v>
      </c>
      <c r="V12" s="489">
        <v>50</v>
      </c>
      <c r="W12" s="489">
        <v>100</v>
      </c>
      <c r="X12" s="489">
        <v>250</v>
      </c>
      <c r="Y12" s="490">
        <v>5</v>
      </c>
      <c r="Z12" s="490">
        <v>7</v>
      </c>
      <c r="AA12" s="490">
        <v>12</v>
      </c>
      <c r="AB12" s="490">
        <v>25</v>
      </c>
      <c r="AC12" s="490">
        <v>50</v>
      </c>
      <c r="AD12" s="490">
        <v>125</v>
      </c>
      <c r="AE12" s="478"/>
      <c r="AF12" s="478"/>
      <c r="AG12" s="513" t="s">
        <v>303</v>
      </c>
      <c r="AH12" s="514">
        <f t="shared" ref="AH12:AM12" si="7">AH10*0.7</f>
        <v>14</v>
      </c>
      <c r="AI12" s="514">
        <f t="shared" si="7"/>
        <v>21</v>
      </c>
      <c r="AJ12" s="514">
        <f t="shared" si="7"/>
        <v>35</v>
      </c>
      <c r="AK12" s="514">
        <f t="shared" si="7"/>
        <v>70</v>
      </c>
      <c r="AL12" s="514">
        <f t="shared" si="7"/>
        <v>140</v>
      </c>
      <c r="AM12" s="514">
        <f t="shared" si="7"/>
        <v>350</v>
      </c>
    </row>
    <row r="13" spans="1:39" x14ac:dyDescent="0.2">
      <c r="A13" s="921"/>
      <c r="B13" s="503" t="s">
        <v>887</v>
      </c>
      <c r="C13" s="504">
        <v>3</v>
      </c>
      <c r="D13" s="489">
        <v>10</v>
      </c>
      <c r="E13" s="489">
        <v>15</v>
      </c>
      <c r="F13" s="489">
        <v>25</v>
      </c>
      <c r="G13" s="489">
        <v>50</v>
      </c>
      <c r="H13" s="489">
        <v>100</v>
      </c>
      <c r="I13" s="489">
        <v>250</v>
      </c>
      <c r="J13" s="490">
        <v>5</v>
      </c>
      <c r="K13" s="490">
        <v>7</v>
      </c>
      <c r="L13" s="490">
        <v>12</v>
      </c>
      <c r="M13" s="490">
        <v>25</v>
      </c>
      <c r="N13" s="490">
        <v>50</v>
      </c>
      <c r="O13" s="490">
        <v>125</v>
      </c>
      <c r="P13" s="478"/>
      <c r="Q13" s="503" t="s">
        <v>887</v>
      </c>
      <c r="R13" s="504">
        <v>3</v>
      </c>
      <c r="S13" s="489">
        <v>10</v>
      </c>
      <c r="T13" s="489">
        <v>15</v>
      </c>
      <c r="U13" s="489">
        <v>25</v>
      </c>
      <c r="V13" s="489">
        <v>50</v>
      </c>
      <c r="W13" s="489">
        <v>100</v>
      </c>
      <c r="X13" s="489">
        <v>250</v>
      </c>
      <c r="Y13" s="490">
        <v>5</v>
      </c>
      <c r="Z13" s="490">
        <v>7</v>
      </c>
      <c r="AA13" s="490">
        <v>12</v>
      </c>
      <c r="AB13" s="490">
        <v>25</v>
      </c>
      <c r="AC13" s="490">
        <v>50</v>
      </c>
      <c r="AD13" s="490">
        <v>125</v>
      </c>
      <c r="AE13" s="478"/>
      <c r="AF13" s="478"/>
      <c r="AG13" s="513" t="s">
        <v>315</v>
      </c>
      <c r="AH13" s="514">
        <f t="shared" ref="AH13:AM13" si="8">AH10*0.6</f>
        <v>12</v>
      </c>
      <c r="AI13" s="514">
        <f t="shared" si="8"/>
        <v>18</v>
      </c>
      <c r="AJ13" s="514">
        <f t="shared" si="8"/>
        <v>30</v>
      </c>
      <c r="AK13" s="514">
        <f t="shared" si="8"/>
        <v>60</v>
      </c>
      <c r="AL13" s="514">
        <f t="shared" si="8"/>
        <v>120</v>
      </c>
      <c r="AM13" s="514">
        <f t="shared" si="8"/>
        <v>300</v>
      </c>
    </row>
    <row r="14" spans="1:39" x14ac:dyDescent="0.2">
      <c r="A14" s="921"/>
      <c r="B14" s="503" t="s">
        <v>888</v>
      </c>
      <c r="C14" s="504">
        <v>4</v>
      </c>
      <c r="D14" s="489">
        <v>10</v>
      </c>
      <c r="E14" s="489">
        <v>15</v>
      </c>
      <c r="F14" s="489">
        <v>25</v>
      </c>
      <c r="G14" s="489">
        <v>50</v>
      </c>
      <c r="H14" s="489">
        <v>100</v>
      </c>
      <c r="I14" s="489">
        <v>250</v>
      </c>
      <c r="J14" s="490">
        <v>5</v>
      </c>
      <c r="K14" s="490">
        <v>7</v>
      </c>
      <c r="L14" s="490">
        <v>12</v>
      </c>
      <c r="M14" s="490">
        <v>25</v>
      </c>
      <c r="N14" s="490">
        <v>50</v>
      </c>
      <c r="O14" s="490">
        <v>125</v>
      </c>
      <c r="P14" s="478"/>
      <c r="Q14" s="503" t="s">
        <v>888</v>
      </c>
      <c r="R14" s="504">
        <v>4</v>
      </c>
      <c r="S14" s="489">
        <v>10</v>
      </c>
      <c r="T14" s="489">
        <v>15</v>
      </c>
      <c r="U14" s="489">
        <v>25</v>
      </c>
      <c r="V14" s="489">
        <v>50</v>
      </c>
      <c r="W14" s="489">
        <v>100</v>
      </c>
      <c r="X14" s="489">
        <v>250</v>
      </c>
      <c r="Y14" s="490">
        <v>5</v>
      </c>
      <c r="Z14" s="490">
        <v>7</v>
      </c>
      <c r="AA14" s="490">
        <v>12</v>
      </c>
      <c r="AB14" s="490">
        <v>25</v>
      </c>
      <c r="AC14" s="490">
        <v>50</v>
      </c>
      <c r="AD14" s="490">
        <v>125</v>
      </c>
      <c r="AE14" s="478"/>
      <c r="AF14" s="478"/>
      <c r="AG14" s="513" t="s">
        <v>330</v>
      </c>
      <c r="AH14" s="514">
        <f t="shared" ref="AH14:AM14" si="9">AH10*0.5</f>
        <v>10</v>
      </c>
      <c r="AI14" s="514">
        <f t="shared" si="9"/>
        <v>15</v>
      </c>
      <c r="AJ14" s="514">
        <f t="shared" si="9"/>
        <v>25</v>
      </c>
      <c r="AK14" s="514">
        <f t="shared" si="9"/>
        <v>50</v>
      </c>
      <c r="AL14" s="514">
        <f t="shared" si="9"/>
        <v>100</v>
      </c>
      <c r="AM14" s="514">
        <f t="shared" si="9"/>
        <v>250</v>
      </c>
    </row>
    <row r="15" spans="1:39" x14ac:dyDescent="0.2">
      <c r="A15" s="921"/>
      <c r="B15" s="503" t="s">
        <v>859</v>
      </c>
      <c r="C15" s="504">
        <v>4</v>
      </c>
      <c r="D15" s="489">
        <v>10</v>
      </c>
      <c r="E15" s="489">
        <v>15</v>
      </c>
      <c r="F15" s="489">
        <v>25</v>
      </c>
      <c r="G15" s="489">
        <v>50</v>
      </c>
      <c r="H15" s="489">
        <v>100</v>
      </c>
      <c r="I15" s="489">
        <v>250</v>
      </c>
      <c r="J15" s="490">
        <v>5</v>
      </c>
      <c r="K15" s="490">
        <v>7</v>
      </c>
      <c r="L15" s="490">
        <v>12</v>
      </c>
      <c r="M15" s="490">
        <v>25</v>
      </c>
      <c r="N15" s="490">
        <v>50</v>
      </c>
      <c r="O15" s="490">
        <v>125</v>
      </c>
      <c r="P15" s="478"/>
      <c r="Q15" s="503" t="s">
        <v>859</v>
      </c>
      <c r="R15" s="504">
        <v>4</v>
      </c>
      <c r="S15" s="489">
        <v>10</v>
      </c>
      <c r="T15" s="489">
        <v>15</v>
      </c>
      <c r="U15" s="489">
        <v>25</v>
      </c>
      <c r="V15" s="489">
        <v>50</v>
      </c>
      <c r="W15" s="489">
        <v>100</v>
      </c>
      <c r="X15" s="489">
        <v>250</v>
      </c>
      <c r="Y15" s="490">
        <v>5</v>
      </c>
      <c r="Z15" s="490">
        <v>7</v>
      </c>
      <c r="AA15" s="490">
        <v>12</v>
      </c>
      <c r="AB15" s="490">
        <v>25</v>
      </c>
      <c r="AC15" s="490">
        <v>50</v>
      </c>
      <c r="AD15" s="490">
        <v>125</v>
      </c>
      <c r="AE15" s="478"/>
      <c r="AF15" s="478"/>
      <c r="AG15" s="513" t="s">
        <v>348</v>
      </c>
      <c r="AH15" s="514">
        <f t="shared" ref="AH15:AM15" si="10">AH10*0.4</f>
        <v>8</v>
      </c>
      <c r="AI15" s="514">
        <f t="shared" si="10"/>
        <v>12</v>
      </c>
      <c r="AJ15" s="514">
        <f t="shared" si="10"/>
        <v>20</v>
      </c>
      <c r="AK15" s="514">
        <f t="shared" si="10"/>
        <v>40</v>
      </c>
      <c r="AL15" s="514">
        <f t="shared" si="10"/>
        <v>80</v>
      </c>
      <c r="AM15" s="514">
        <f t="shared" si="10"/>
        <v>200</v>
      </c>
    </row>
    <row r="16" spans="1:39" x14ac:dyDescent="0.2">
      <c r="A16" s="921"/>
      <c r="B16" s="507" t="s">
        <v>355</v>
      </c>
      <c r="C16" s="511">
        <v>5</v>
      </c>
      <c r="D16" s="509">
        <v>12</v>
      </c>
      <c r="E16" s="515">
        <v>20</v>
      </c>
      <c r="F16" s="515">
        <v>40</v>
      </c>
      <c r="G16" s="515">
        <v>75</v>
      </c>
      <c r="H16" s="515">
        <v>150</v>
      </c>
      <c r="I16" s="515">
        <v>375</v>
      </c>
      <c r="J16" s="510">
        <v>7</v>
      </c>
      <c r="K16" s="510">
        <v>12</v>
      </c>
      <c r="L16" s="510">
        <v>20</v>
      </c>
      <c r="M16" s="510">
        <v>37</v>
      </c>
      <c r="N16" s="510">
        <v>75</v>
      </c>
      <c r="O16" s="510">
        <v>180</v>
      </c>
      <c r="P16" s="478"/>
      <c r="Q16" s="507" t="s">
        <v>355</v>
      </c>
      <c r="R16" s="511">
        <v>5</v>
      </c>
      <c r="S16" s="509">
        <v>10</v>
      </c>
      <c r="T16" s="515">
        <v>15</v>
      </c>
      <c r="U16" s="515">
        <v>25</v>
      </c>
      <c r="V16" s="515">
        <v>50</v>
      </c>
      <c r="W16" s="515">
        <v>100</v>
      </c>
      <c r="X16" s="515">
        <v>250</v>
      </c>
      <c r="Y16" s="510">
        <v>5</v>
      </c>
      <c r="Z16" s="510">
        <v>7</v>
      </c>
      <c r="AA16" s="510">
        <v>12</v>
      </c>
      <c r="AB16" s="510">
        <v>25</v>
      </c>
      <c r="AC16" s="510">
        <v>50</v>
      </c>
      <c r="AD16" s="510">
        <v>125</v>
      </c>
      <c r="AE16" s="478"/>
      <c r="AF16" s="478"/>
      <c r="AG16" s="513"/>
      <c r="AH16" s="504"/>
      <c r="AI16" s="504"/>
      <c r="AJ16" s="504"/>
      <c r="AK16" s="504"/>
      <c r="AL16" s="504"/>
      <c r="AM16" s="504"/>
    </row>
    <row r="17" spans="1:39" x14ac:dyDescent="0.2">
      <c r="A17" s="921"/>
      <c r="B17" s="503" t="s">
        <v>889</v>
      </c>
      <c r="C17" s="504">
        <v>1</v>
      </c>
      <c r="D17" s="489">
        <v>12</v>
      </c>
      <c r="E17" s="489">
        <v>18</v>
      </c>
      <c r="F17" s="489">
        <v>30</v>
      </c>
      <c r="G17" s="489">
        <v>60</v>
      </c>
      <c r="H17" s="515">
        <v>125</v>
      </c>
      <c r="I17" s="515">
        <v>325</v>
      </c>
      <c r="J17" s="490">
        <v>5</v>
      </c>
      <c r="K17" s="490">
        <v>10</v>
      </c>
      <c r="L17" s="490">
        <v>15</v>
      </c>
      <c r="M17" s="490">
        <v>30</v>
      </c>
      <c r="N17" s="490">
        <v>60</v>
      </c>
      <c r="O17" s="510">
        <v>100</v>
      </c>
      <c r="P17" s="478"/>
      <c r="Q17" s="503" t="s">
        <v>889</v>
      </c>
      <c r="R17" s="504">
        <v>1</v>
      </c>
      <c r="S17" s="489">
        <v>12</v>
      </c>
      <c r="T17" s="489">
        <v>18</v>
      </c>
      <c r="U17" s="489">
        <v>30</v>
      </c>
      <c r="V17" s="489">
        <v>60</v>
      </c>
      <c r="W17" s="515">
        <v>120</v>
      </c>
      <c r="X17" s="515">
        <v>300</v>
      </c>
      <c r="Y17" s="490">
        <v>5</v>
      </c>
      <c r="Z17" s="490">
        <v>10</v>
      </c>
      <c r="AA17" s="490">
        <v>15</v>
      </c>
      <c r="AB17" s="490">
        <v>30</v>
      </c>
      <c r="AC17" s="490">
        <v>60</v>
      </c>
      <c r="AD17" s="510">
        <v>150</v>
      </c>
      <c r="AE17" s="478"/>
      <c r="AF17" s="478"/>
      <c r="AG17" s="505" t="s">
        <v>277</v>
      </c>
      <c r="AH17" s="506">
        <v>15</v>
      </c>
      <c r="AI17" s="506">
        <v>25</v>
      </c>
      <c r="AJ17" s="506">
        <v>40</v>
      </c>
      <c r="AK17" s="506">
        <v>75</v>
      </c>
      <c r="AL17" s="506">
        <v>150</v>
      </c>
      <c r="AM17" s="506">
        <v>375</v>
      </c>
    </row>
    <row r="18" spans="1:39" x14ac:dyDescent="0.2">
      <c r="A18" s="921"/>
      <c r="B18" s="507" t="s">
        <v>336</v>
      </c>
      <c r="C18" s="508">
        <v>4</v>
      </c>
      <c r="D18" s="516">
        <v>12</v>
      </c>
      <c r="E18" s="516">
        <v>18</v>
      </c>
      <c r="F18" s="516">
        <v>30</v>
      </c>
      <c r="G18" s="516">
        <v>60</v>
      </c>
      <c r="H18" s="515">
        <v>125</v>
      </c>
      <c r="I18" s="515">
        <v>325</v>
      </c>
      <c r="J18" s="517">
        <v>5</v>
      </c>
      <c r="K18" s="510">
        <v>7</v>
      </c>
      <c r="L18" s="510">
        <v>12</v>
      </c>
      <c r="M18" s="510">
        <v>25</v>
      </c>
      <c r="N18" s="510">
        <v>50</v>
      </c>
      <c r="O18" s="510">
        <v>125</v>
      </c>
      <c r="P18" s="478"/>
      <c r="Q18" s="507" t="s">
        <v>336</v>
      </c>
      <c r="R18" s="511">
        <v>4</v>
      </c>
      <c r="S18" s="516">
        <v>12</v>
      </c>
      <c r="T18" s="516">
        <v>18</v>
      </c>
      <c r="U18" s="516">
        <v>30</v>
      </c>
      <c r="V18" s="516">
        <v>60</v>
      </c>
      <c r="W18" s="515">
        <v>120</v>
      </c>
      <c r="X18" s="515">
        <v>300</v>
      </c>
      <c r="Y18" s="517">
        <v>5</v>
      </c>
      <c r="Z18" s="510">
        <v>10</v>
      </c>
      <c r="AA18" s="510">
        <v>15</v>
      </c>
      <c r="AB18" s="510">
        <v>30</v>
      </c>
      <c r="AC18" s="510">
        <v>60</v>
      </c>
      <c r="AD18" s="510">
        <v>150</v>
      </c>
      <c r="AE18" s="478"/>
      <c r="AF18" s="478"/>
      <c r="AG18" s="513" t="s">
        <v>284</v>
      </c>
      <c r="AH18" s="514">
        <f t="shared" ref="AH18:AM18" si="11">AH17*0.8</f>
        <v>12</v>
      </c>
      <c r="AI18" s="514">
        <f t="shared" si="11"/>
        <v>20</v>
      </c>
      <c r="AJ18" s="514">
        <f t="shared" si="11"/>
        <v>32</v>
      </c>
      <c r="AK18" s="514">
        <f t="shared" si="11"/>
        <v>60</v>
      </c>
      <c r="AL18" s="514">
        <f t="shared" si="11"/>
        <v>120</v>
      </c>
      <c r="AM18" s="514">
        <f t="shared" si="11"/>
        <v>300</v>
      </c>
    </row>
    <row r="19" spans="1:39" x14ac:dyDescent="0.2">
      <c r="A19" s="921"/>
      <c r="B19" s="518" t="s">
        <v>374</v>
      </c>
      <c r="C19" s="519">
        <v>6</v>
      </c>
      <c r="D19" s="520">
        <v>15</v>
      </c>
      <c r="E19" s="520">
        <v>25</v>
      </c>
      <c r="F19" s="520">
        <v>40</v>
      </c>
      <c r="G19" s="520">
        <v>75</v>
      </c>
      <c r="H19" s="520">
        <v>150</v>
      </c>
      <c r="I19" s="520">
        <v>375</v>
      </c>
      <c r="J19" s="521">
        <v>5</v>
      </c>
      <c r="K19" s="521">
        <v>7</v>
      </c>
      <c r="L19" s="521">
        <v>12</v>
      </c>
      <c r="M19" s="521">
        <v>25</v>
      </c>
      <c r="N19" s="521">
        <v>50</v>
      </c>
      <c r="O19" s="521">
        <v>125</v>
      </c>
      <c r="P19" s="478"/>
      <c r="Q19" s="518" t="s">
        <v>374</v>
      </c>
      <c r="R19" s="519">
        <v>6</v>
      </c>
      <c r="S19" s="520">
        <v>15</v>
      </c>
      <c r="T19" s="520">
        <v>25</v>
      </c>
      <c r="U19" s="520">
        <v>40</v>
      </c>
      <c r="V19" s="520">
        <v>75</v>
      </c>
      <c r="W19" s="520">
        <v>150</v>
      </c>
      <c r="X19" s="520">
        <v>375</v>
      </c>
      <c r="Y19" s="521">
        <v>7</v>
      </c>
      <c r="Z19" s="521">
        <v>12</v>
      </c>
      <c r="AA19" s="521">
        <v>20</v>
      </c>
      <c r="AB19" s="521">
        <v>37</v>
      </c>
      <c r="AC19" s="521">
        <v>75</v>
      </c>
      <c r="AD19" s="787">
        <f>FLOOR(X19/2,1)</f>
        <v>187</v>
      </c>
      <c r="AE19" s="478"/>
      <c r="AF19" s="478"/>
      <c r="AG19" s="513" t="s">
        <v>303</v>
      </c>
      <c r="AH19" s="514">
        <f t="shared" ref="AH19:AM19" si="12">AH17*0.7</f>
        <v>10.5</v>
      </c>
      <c r="AI19" s="514">
        <f t="shared" si="12"/>
        <v>17.5</v>
      </c>
      <c r="AJ19" s="514">
        <f t="shared" si="12"/>
        <v>28</v>
      </c>
      <c r="AK19" s="514">
        <f t="shared" si="12"/>
        <v>52.5</v>
      </c>
      <c r="AL19" s="514">
        <f t="shared" si="12"/>
        <v>105</v>
      </c>
      <c r="AM19" s="514">
        <f t="shared" si="12"/>
        <v>262.5</v>
      </c>
    </row>
    <row r="20" spans="1:39" x14ac:dyDescent="0.2">
      <c r="A20" s="922" t="s">
        <v>860</v>
      </c>
      <c r="B20" s="522" t="s">
        <v>861</v>
      </c>
      <c r="C20" s="504">
        <v>7</v>
      </c>
      <c r="D20" s="489">
        <v>10</v>
      </c>
      <c r="E20" s="489">
        <v>15</v>
      </c>
      <c r="F20" s="489">
        <v>25</v>
      </c>
      <c r="G20" s="489">
        <v>50</v>
      </c>
      <c r="H20" s="489">
        <v>100</v>
      </c>
      <c r="I20" s="489">
        <v>250</v>
      </c>
      <c r="J20" s="490">
        <v>10</v>
      </c>
      <c r="K20" s="490">
        <v>15</v>
      </c>
      <c r="L20" s="490">
        <v>25</v>
      </c>
      <c r="M20" s="490">
        <v>50</v>
      </c>
      <c r="N20" s="490">
        <v>100</v>
      </c>
      <c r="O20" s="490">
        <v>250</v>
      </c>
      <c r="P20" s="478"/>
      <c r="Q20" s="522" t="s">
        <v>861</v>
      </c>
      <c r="R20" s="504">
        <v>7</v>
      </c>
      <c r="S20" s="489">
        <v>10</v>
      </c>
      <c r="T20" s="489">
        <v>15</v>
      </c>
      <c r="U20" s="489">
        <v>25</v>
      </c>
      <c r="V20" s="489">
        <v>50</v>
      </c>
      <c r="W20" s="489">
        <v>100</v>
      </c>
      <c r="X20" s="489">
        <v>250</v>
      </c>
      <c r="Y20" s="490">
        <v>10</v>
      </c>
      <c r="Z20" s="490">
        <v>15</v>
      </c>
      <c r="AA20" s="490">
        <v>25</v>
      </c>
      <c r="AB20" s="490">
        <v>50</v>
      </c>
      <c r="AC20" s="490">
        <v>100</v>
      </c>
      <c r="AD20" s="490">
        <v>250</v>
      </c>
      <c r="AE20" s="478"/>
      <c r="AF20" s="478"/>
      <c r="AG20" s="513" t="s">
        <v>315</v>
      </c>
      <c r="AH20" s="514">
        <f t="shared" ref="AH20:AM20" si="13">AH17*0.6</f>
        <v>9</v>
      </c>
      <c r="AI20" s="514">
        <f t="shared" si="13"/>
        <v>15</v>
      </c>
      <c r="AJ20" s="514">
        <f t="shared" si="13"/>
        <v>24</v>
      </c>
      <c r="AK20" s="514">
        <f t="shared" si="13"/>
        <v>45</v>
      </c>
      <c r="AL20" s="514">
        <f t="shared" si="13"/>
        <v>90</v>
      </c>
      <c r="AM20" s="514">
        <f t="shared" si="13"/>
        <v>225</v>
      </c>
    </row>
    <row r="21" spans="1:39" x14ac:dyDescent="0.2">
      <c r="A21" s="923"/>
      <c r="B21" s="522" t="s">
        <v>394</v>
      </c>
      <c r="C21" s="504">
        <v>7</v>
      </c>
      <c r="D21" s="489">
        <v>10</v>
      </c>
      <c r="E21" s="489">
        <v>15</v>
      </c>
      <c r="F21" s="489">
        <v>25</v>
      </c>
      <c r="G21" s="489">
        <v>50</v>
      </c>
      <c r="H21" s="489">
        <v>100</v>
      </c>
      <c r="I21" s="489">
        <v>250</v>
      </c>
      <c r="J21" s="490">
        <v>10</v>
      </c>
      <c r="K21" s="490">
        <v>15</v>
      </c>
      <c r="L21" s="490">
        <v>25</v>
      </c>
      <c r="M21" s="490">
        <v>50</v>
      </c>
      <c r="N21" s="490">
        <v>100</v>
      </c>
      <c r="O21" s="490">
        <v>250</v>
      </c>
      <c r="P21" s="478"/>
      <c r="Q21" s="522" t="s">
        <v>394</v>
      </c>
      <c r="R21" s="504">
        <v>7</v>
      </c>
      <c r="S21" s="489">
        <v>10</v>
      </c>
      <c r="T21" s="489">
        <v>15</v>
      </c>
      <c r="U21" s="489">
        <v>25</v>
      </c>
      <c r="V21" s="489">
        <v>50</v>
      </c>
      <c r="W21" s="489">
        <v>100</v>
      </c>
      <c r="X21" s="489">
        <v>250</v>
      </c>
      <c r="Y21" s="490">
        <v>10</v>
      </c>
      <c r="Z21" s="490">
        <v>15</v>
      </c>
      <c r="AA21" s="490">
        <v>25</v>
      </c>
      <c r="AB21" s="490">
        <v>50</v>
      </c>
      <c r="AC21" s="490">
        <v>100</v>
      </c>
      <c r="AD21" s="490">
        <v>250</v>
      </c>
      <c r="AE21" s="478"/>
      <c r="AF21" s="478"/>
      <c r="AG21" s="513" t="s">
        <v>330</v>
      </c>
      <c r="AH21" s="514">
        <f t="shared" ref="AH21:AM21" si="14">AH17*0.5</f>
        <v>7.5</v>
      </c>
      <c r="AI21" s="514">
        <f t="shared" si="14"/>
        <v>12.5</v>
      </c>
      <c r="AJ21" s="514">
        <f t="shared" si="14"/>
        <v>20</v>
      </c>
      <c r="AK21" s="514">
        <f t="shared" si="14"/>
        <v>37.5</v>
      </c>
      <c r="AL21" s="514">
        <f t="shared" si="14"/>
        <v>75</v>
      </c>
      <c r="AM21" s="514">
        <f t="shared" si="14"/>
        <v>187.5</v>
      </c>
    </row>
    <row r="22" spans="1:39" x14ac:dyDescent="0.2">
      <c r="A22" s="923"/>
      <c r="B22" s="522" t="s">
        <v>862</v>
      </c>
      <c r="C22" s="504">
        <v>9</v>
      </c>
      <c r="D22" s="489">
        <v>10</v>
      </c>
      <c r="E22" s="489">
        <v>15</v>
      </c>
      <c r="F22" s="489">
        <v>25</v>
      </c>
      <c r="G22" s="489">
        <v>50</v>
      </c>
      <c r="H22" s="489">
        <v>100</v>
      </c>
      <c r="I22" s="489">
        <v>250</v>
      </c>
      <c r="J22" s="490">
        <v>10</v>
      </c>
      <c r="K22" s="490">
        <v>15</v>
      </c>
      <c r="L22" s="490">
        <v>25</v>
      </c>
      <c r="M22" s="490">
        <v>50</v>
      </c>
      <c r="N22" s="490">
        <v>100</v>
      </c>
      <c r="O22" s="490">
        <v>250</v>
      </c>
      <c r="P22" s="512"/>
      <c r="Q22" s="522" t="s">
        <v>862</v>
      </c>
      <c r="R22" s="504">
        <v>9</v>
      </c>
      <c r="S22" s="489">
        <v>10</v>
      </c>
      <c r="T22" s="489">
        <v>15</v>
      </c>
      <c r="U22" s="489">
        <v>25</v>
      </c>
      <c r="V22" s="489">
        <v>50</v>
      </c>
      <c r="W22" s="489">
        <v>100</v>
      </c>
      <c r="X22" s="489">
        <v>250</v>
      </c>
      <c r="Y22" s="490">
        <v>10</v>
      </c>
      <c r="Z22" s="490">
        <v>15</v>
      </c>
      <c r="AA22" s="490">
        <v>25</v>
      </c>
      <c r="AB22" s="490">
        <v>50</v>
      </c>
      <c r="AC22" s="490">
        <v>100</v>
      </c>
      <c r="AD22" s="490">
        <v>250</v>
      </c>
      <c r="AE22" s="478"/>
      <c r="AF22" s="478"/>
      <c r="AG22" s="513" t="s">
        <v>348</v>
      </c>
      <c r="AH22" s="514">
        <f t="shared" ref="AH22:AM22" si="15">AH17*0.4</f>
        <v>6</v>
      </c>
      <c r="AI22" s="514">
        <f t="shared" si="15"/>
        <v>10</v>
      </c>
      <c r="AJ22" s="514">
        <f t="shared" si="15"/>
        <v>16</v>
      </c>
      <c r="AK22" s="514">
        <f t="shared" si="15"/>
        <v>30</v>
      </c>
      <c r="AL22" s="514">
        <f t="shared" si="15"/>
        <v>60</v>
      </c>
      <c r="AM22" s="514">
        <f t="shared" si="15"/>
        <v>150</v>
      </c>
    </row>
    <row r="23" spans="1:39" x14ac:dyDescent="0.2">
      <c r="A23" s="923"/>
      <c r="B23" s="522" t="s">
        <v>863</v>
      </c>
      <c r="C23" s="504">
        <v>9</v>
      </c>
      <c r="D23" s="489">
        <v>10</v>
      </c>
      <c r="E23" s="489">
        <v>15</v>
      </c>
      <c r="F23" s="489">
        <v>25</v>
      </c>
      <c r="G23" s="489">
        <v>50</v>
      </c>
      <c r="H23" s="489">
        <v>100</v>
      </c>
      <c r="I23" s="489">
        <v>250</v>
      </c>
      <c r="J23" s="490">
        <v>10</v>
      </c>
      <c r="K23" s="490">
        <v>15</v>
      </c>
      <c r="L23" s="490">
        <v>25</v>
      </c>
      <c r="M23" s="490">
        <v>50</v>
      </c>
      <c r="N23" s="490">
        <v>100</v>
      </c>
      <c r="O23" s="490">
        <v>250</v>
      </c>
      <c r="P23" s="512"/>
      <c r="Q23" s="522" t="s">
        <v>863</v>
      </c>
      <c r="R23" s="504">
        <v>9</v>
      </c>
      <c r="S23" s="489">
        <v>10</v>
      </c>
      <c r="T23" s="489">
        <v>15</v>
      </c>
      <c r="U23" s="489">
        <v>25</v>
      </c>
      <c r="V23" s="489">
        <v>50</v>
      </c>
      <c r="W23" s="489">
        <v>100</v>
      </c>
      <c r="X23" s="489">
        <v>250</v>
      </c>
      <c r="Y23" s="490">
        <v>10</v>
      </c>
      <c r="Z23" s="490">
        <v>15</v>
      </c>
      <c r="AA23" s="490">
        <v>25</v>
      </c>
      <c r="AB23" s="490">
        <v>50</v>
      </c>
      <c r="AC23" s="490">
        <v>100</v>
      </c>
      <c r="AD23" s="490">
        <v>250</v>
      </c>
      <c r="AE23" s="512"/>
      <c r="AF23" s="478"/>
      <c r="AG23" s="513"/>
      <c r="AH23" s="504"/>
      <c r="AI23" s="504"/>
      <c r="AJ23" s="504"/>
      <c r="AK23" s="504"/>
      <c r="AL23" s="504"/>
      <c r="AM23" s="504"/>
    </row>
    <row r="24" spans="1:39" x14ac:dyDescent="0.2">
      <c r="A24" s="923"/>
      <c r="B24" s="522" t="s">
        <v>864</v>
      </c>
      <c r="C24" s="504">
        <v>9</v>
      </c>
      <c r="D24" s="489">
        <v>10</v>
      </c>
      <c r="E24" s="489">
        <v>15</v>
      </c>
      <c r="F24" s="489">
        <v>25</v>
      </c>
      <c r="G24" s="489">
        <v>50</v>
      </c>
      <c r="H24" s="489">
        <v>100</v>
      </c>
      <c r="I24" s="489">
        <v>250</v>
      </c>
      <c r="J24" s="490">
        <v>10</v>
      </c>
      <c r="K24" s="490">
        <v>15</v>
      </c>
      <c r="L24" s="490">
        <v>25</v>
      </c>
      <c r="M24" s="490">
        <v>50</v>
      </c>
      <c r="N24" s="490">
        <v>100</v>
      </c>
      <c r="O24" s="490">
        <v>250</v>
      </c>
      <c r="P24" s="478"/>
      <c r="Q24" s="522" t="s">
        <v>864</v>
      </c>
      <c r="R24" s="504">
        <v>9</v>
      </c>
      <c r="S24" s="489">
        <v>10</v>
      </c>
      <c r="T24" s="489">
        <v>15</v>
      </c>
      <c r="U24" s="489">
        <v>25</v>
      </c>
      <c r="V24" s="489">
        <v>50</v>
      </c>
      <c r="W24" s="489">
        <v>100</v>
      </c>
      <c r="X24" s="489">
        <v>250</v>
      </c>
      <c r="Y24" s="490">
        <v>10</v>
      </c>
      <c r="Z24" s="490">
        <v>15</v>
      </c>
      <c r="AA24" s="490">
        <v>25</v>
      </c>
      <c r="AB24" s="490">
        <v>50</v>
      </c>
      <c r="AC24" s="490">
        <v>100</v>
      </c>
      <c r="AD24" s="490">
        <v>250</v>
      </c>
      <c r="AE24" s="512"/>
      <c r="AF24" s="478"/>
      <c r="AG24" s="505" t="s">
        <v>277</v>
      </c>
      <c r="AH24" s="506">
        <v>12</v>
      </c>
      <c r="AI24" s="506">
        <v>18</v>
      </c>
      <c r="AJ24" s="506">
        <v>30</v>
      </c>
      <c r="AK24" s="506">
        <v>60</v>
      </c>
      <c r="AL24" s="506">
        <v>120</v>
      </c>
      <c r="AM24" s="506">
        <v>300</v>
      </c>
    </row>
    <row r="25" spans="1:39" x14ac:dyDescent="0.2">
      <c r="A25" s="923"/>
      <c r="B25" s="522" t="s">
        <v>445</v>
      </c>
      <c r="C25" s="504">
        <v>10</v>
      </c>
      <c r="D25" s="489">
        <v>10</v>
      </c>
      <c r="E25" s="489">
        <v>15</v>
      </c>
      <c r="F25" s="489">
        <v>25</v>
      </c>
      <c r="G25" s="489">
        <v>50</v>
      </c>
      <c r="H25" s="489">
        <v>100</v>
      </c>
      <c r="I25" s="489">
        <v>250</v>
      </c>
      <c r="J25" s="490">
        <v>10</v>
      </c>
      <c r="K25" s="490">
        <v>15</v>
      </c>
      <c r="L25" s="490">
        <v>25</v>
      </c>
      <c r="M25" s="490">
        <v>50</v>
      </c>
      <c r="N25" s="490">
        <v>100</v>
      </c>
      <c r="O25" s="490">
        <v>250</v>
      </c>
      <c r="P25" s="478"/>
      <c r="Q25" s="522" t="s">
        <v>445</v>
      </c>
      <c r="R25" s="504">
        <v>10</v>
      </c>
      <c r="S25" s="489">
        <v>10</v>
      </c>
      <c r="T25" s="489">
        <v>15</v>
      </c>
      <c r="U25" s="489">
        <v>25</v>
      </c>
      <c r="V25" s="489">
        <v>50</v>
      </c>
      <c r="W25" s="489">
        <v>100</v>
      </c>
      <c r="X25" s="489">
        <v>250</v>
      </c>
      <c r="Y25" s="490">
        <v>10</v>
      </c>
      <c r="Z25" s="490">
        <v>15</v>
      </c>
      <c r="AA25" s="490">
        <v>25</v>
      </c>
      <c r="AB25" s="490">
        <v>50</v>
      </c>
      <c r="AC25" s="490">
        <v>100</v>
      </c>
      <c r="AD25" s="490">
        <v>250</v>
      </c>
      <c r="AE25" s="478"/>
      <c r="AF25" s="478"/>
      <c r="AG25" s="513" t="s">
        <v>284</v>
      </c>
      <c r="AH25" s="514">
        <f t="shared" ref="AH25:AM25" si="16">AH24*0.8</f>
        <v>9.6000000000000014</v>
      </c>
      <c r="AI25" s="514">
        <f t="shared" si="16"/>
        <v>14.4</v>
      </c>
      <c r="AJ25" s="514">
        <f t="shared" si="16"/>
        <v>24</v>
      </c>
      <c r="AK25" s="514">
        <f t="shared" si="16"/>
        <v>48</v>
      </c>
      <c r="AL25" s="514">
        <f t="shared" si="16"/>
        <v>96</v>
      </c>
      <c r="AM25" s="514">
        <f t="shared" si="16"/>
        <v>240</v>
      </c>
    </row>
    <row r="26" spans="1:39" x14ac:dyDescent="0.2">
      <c r="A26" s="923"/>
      <c r="B26" s="522" t="s">
        <v>865</v>
      </c>
      <c r="C26" s="504">
        <v>10</v>
      </c>
      <c r="D26" s="489">
        <v>10</v>
      </c>
      <c r="E26" s="489">
        <v>15</v>
      </c>
      <c r="F26" s="489">
        <v>25</v>
      </c>
      <c r="G26" s="489">
        <v>50</v>
      </c>
      <c r="H26" s="489">
        <v>100</v>
      </c>
      <c r="I26" s="489">
        <v>250</v>
      </c>
      <c r="J26" s="490">
        <v>10</v>
      </c>
      <c r="K26" s="490">
        <v>15</v>
      </c>
      <c r="L26" s="490">
        <v>25</v>
      </c>
      <c r="M26" s="490">
        <v>50</v>
      </c>
      <c r="N26" s="490">
        <v>100</v>
      </c>
      <c r="O26" s="490">
        <v>250</v>
      </c>
      <c r="P26" s="478"/>
      <c r="Q26" s="522" t="s">
        <v>865</v>
      </c>
      <c r="R26" s="504">
        <v>10</v>
      </c>
      <c r="S26" s="489">
        <v>10</v>
      </c>
      <c r="T26" s="489">
        <v>15</v>
      </c>
      <c r="U26" s="489">
        <v>25</v>
      </c>
      <c r="V26" s="489">
        <v>50</v>
      </c>
      <c r="W26" s="489">
        <v>100</v>
      </c>
      <c r="X26" s="489">
        <v>250</v>
      </c>
      <c r="Y26" s="490">
        <v>10</v>
      </c>
      <c r="Z26" s="490">
        <v>15</v>
      </c>
      <c r="AA26" s="490">
        <v>25</v>
      </c>
      <c r="AB26" s="490">
        <v>50</v>
      </c>
      <c r="AC26" s="490">
        <v>100</v>
      </c>
      <c r="AD26" s="490">
        <v>250</v>
      </c>
      <c r="AE26" s="478"/>
      <c r="AF26" s="478"/>
      <c r="AG26" s="513" t="s">
        <v>303</v>
      </c>
      <c r="AH26" s="514">
        <f t="shared" ref="AH26:AM26" si="17">AH24*0.7</f>
        <v>8.3999999999999986</v>
      </c>
      <c r="AI26" s="514">
        <f t="shared" si="17"/>
        <v>12.6</v>
      </c>
      <c r="AJ26" s="514">
        <f t="shared" si="17"/>
        <v>21</v>
      </c>
      <c r="AK26" s="514">
        <f t="shared" si="17"/>
        <v>42</v>
      </c>
      <c r="AL26" s="514">
        <f t="shared" si="17"/>
        <v>84</v>
      </c>
      <c r="AM26" s="514">
        <f t="shared" si="17"/>
        <v>210</v>
      </c>
    </row>
    <row r="27" spans="1:39" x14ac:dyDescent="0.2">
      <c r="A27" s="923"/>
      <c r="B27" s="522" t="s">
        <v>866</v>
      </c>
      <c r="C27" s="504">
        <v>11</v>
      </c>
      <c r="D27" s="489">
        <v>10</v>
      </c>
      <c r="E27" s="489">
        <v>15</v>
      </c>
      <c r="F27" s="489">
        <v>25</v>
      </c>
      <c r="G27" s="489">
        <v>50</v>
      </c>
      <c r="H27" s="489">
        <v>100</v>
      </c>
      <c r="I27" s="489">
        <v>250</v>
      </c>
      <c r="J27" s="490">
        <v>10</v>
      </c>
      <c r="K27" s="490">
        <v>15</v>
      </c>
      <c r="L27" s="490">
        <v>25</v>
      </c>
      <c r="M27" s="490">
        <v>50</v>
      </c>
      <c r="N27" s="490">
        <v>100</v>
      </c>
      <c r="O27" s="490">
        <v>250</v>
      </c>
      <c r="P27" s="478"/>
      <c r="Q27" s="522" t="s">
        <v>866</v>
      </c>
      <c r="R27" s="504">
        <v>11</v>
      </c>
      <c r="S27" s="489">
        <v>10</v>
      </c>
      <c r="T27" s="489">
        <v>15</v>
      </c>
      <c r="U27" s="489">
        <v>25</v>
      </c>
      <c r="V27" s="489">
        <v>50</v>
      </c>
      <c r="W27" s="489">
        <v>100</v>
      </c>
      <c r="X27" s="489">
        <v>250</v>
      </c>
      <c r="Y27" s="490">
        <v>10</v>
      </c>
      <c r="Z27" s="490">
        <v>15</v>
      </c>
      <c r="AA27" s="490">
        <v>25</v>
      </c>
      <c r="AB27" s="490">
        <v>50</v>
      </c>
      <c r="AC27" s="490">
        <v>100</v>
      </c>
      <c r="AD27" s="490">
        <v>250</v>
      </c>
      <c r="AE27" s="478"/>
      <c r="AF27" s="478"/>
      <c r="AG27" s="513" t="s">
        <v>315</v>
      </c>
      <c r="AH27" s="514">
        <f t="shared" ref="AH27:AM27" si="18">AH24*0.6</f>
        <v>7.1999999999999993</v>
      </c>
      <c r="AI27" s="514">
        <f t="shared" si="18"/>
        <v>10.799999999999999</v>
      </c>
      <c r="AJ27" s="514">
        <f t="shared" si="18"/>
        <v>18</v>
      </c>
      <c r="AK27" s="514">
        <f t="shared" si="18"/>
        <v>36</v>
      </c>
      <c r="AL27" s="514">
        <f t="shared" si="18"/>
        <v>72</v>
      </c>
      <c r="AM27" s="514">
        <f t="shared" si="18"/>
        <v>180</v>
      </c>
    </row>
    <row r="28" spans="1:39" x14ac:dyDescent="0.2">
      <c r="A28" s="923"/>
      <c r="B28" s="523" t="s">
        <v>468</v>
      </c>
      <c r="C28" s="511">
        <v>11</v>
      </c>
      <c r="D28" s="509">
        <v>7</v>
      </c>
      <c r="E28" s="509">
        <v>10</v>
      </c>
      <c r="F28" s="509">
        <v>18</v>
      </c>
      <c r="G28" s="509">
        <v>40</v>
      </c>
      <c r="H28" s="509">
        <v>75</v>
      </c>
      <c r="I28" s="509">
        <v>190</v>
      </c>
      <c r="J28" s="517">
        <v>10</v>
      </c>
      <c r="K28" s="524">
        <v>15</v>
      </c>
      <c r="L28" s="524">
        <v>25</v>
      </c>
      <c r="M28" s="524">
        <v>50</v>
      </c>
      <c r="N28" s="524">
        <v>100</v>
      </c>
      <c r="O28" s="524">
        <v>250</v>
      </c>
      <c r="P28" s="478"/>
      <c r="Q28" s="523" t="s">
        <v>468</v>
      </c>
      <c r="R28" s="511">
        <v>11</v>
      </c>
      <c r="S28" s="509">
        <v>10</v>
      </c>
      <c r="T28" s="509">
        <v>15</v>
      </c>
      <c r="U28" s="509">
        <v>25</v>
      </c>
      <c r="V28" s="509">
        <v>50</v>
      </c>
      <c r="W28" s="509">
        <v>100</v>
      </c>
      <c r="X28" s="509">
        <v>250</v>
      </c>
      <c r="Y28" s="517">
        <v>10</v>
      </c>
      <c r="Z28" s="524">
        <v>15</v>
      </c>
      <c r="AA28" s="524">
        <v>25</v>
      </c>
      <c r="AB28" s="524">
        <v>50</v>
      </c>
      <c r="AC28" s="524">
        <v>100</v>
      </c>
      <c r="AD28" s="524">
        <v>250</v>
      </c>
      <c r="AE28" s="478"/>
      <c r="AF28" s="478"/>
      <c r="AG28" s="513" t="s">
        <v>330</v>
      </c>
      <c r="AH28" s="514">
        <f t="shared" ref="AH28:AM28" si="19">AH24*0.5</f>
        <v>6</v>
      </c>
      <c r="AI28" s="514">
        <f t="shared" si="19"/>
        <v>9</v>
      </c>
      <c r="AJ28" s="514">
        <f t="shared" si="19"/>
        <v>15</v>
      </c>
      <c r="AK28" s="514">
        <f t="shared" si="19"/>
        <v>30</v>
      </c>
      <c r="AL28" s="514">
        <f t="shared" si="19"/>
        <v>60</v>
      </c>
      <c r="AM28" s="514">
        <f t="shared" si="19"/>
        <v>150</v>
      </c>
    </row>
    <row r="29" spans="1:39" x14ac:dyDescent="0.2">
      <c r="A29" s="923"/>
      <c r="B29" s="523" t="s">
        <v>464</v>
      </c>
      <c r="C29" s="511">
        <v>11</v>
      </c>
      <c r="D29" s="525">
        <v>10</v>
      </c>
      <c r="E29" s="525">
        <v>15</v>
      </c>
      <c r="F29" s="525">
        <v>25</v>
      </c>
      <c r="G29" s="525">
        <v>50</v>
      </c>
      <c r="H29" s="525">
        <v>100</v>
      </c>
      <c r="I29" s="525">
        <v>250</v>
      </c>
      <c r="J29" s="526">
        <v>5</v>
      </c>
      <c r="K29" s="526">
        <v>7</v>
      </c>
      <c r="L29" s="526">
        <v>12</v>
      </c>
      <c r="M29" s="526">
        <v>25</v>
      </c>
      <c r="N29" s="526">
        <v>50</v>
      </c>
      <c r="O29" s="526">
        <v>125</v>
      </c>
      <c r="P29" s="478"/>
      <c r="Q29" s="523" t="s">
        <v>464</v>
      </c>
      <c r="R29" s="511">
        <v>11</v>
      </c>
      <c r="S29" s="525">
        <v>10</v>
      </c>
      <c r="T29" s="525">
        <v>15</v>
      </c>
      <c r="U29" s="525">
        <v>25</v>
      </c>
      <c r="V29" s="525">
        <v>50</v>
      </c>
      <c r="W29" s="525">
        <v>100</v>
      </c>
      <c r="X29" s="525">
        <v>250</v>
      </c>
      <c r="Y29" s="526">
        <v>10</v>
      </c>
      <c r="Z29" s="526">
        <v>15</v>
      </c>
      <c r="AA29" s="526">
        <v>25</v>
      </c>
      <c r="AB29" s="526">
        <v>50</v>
      </c>
      <c r="AC29" s="526">
        <v>100</v>
      </c>
      <c r="AD29" s="526">
        <v>250</v>
      </c>
      <c r="AE29" s="478"/>
      <c r="AF29" s="478"/>
      <c r="AG29" s="513" t="s">
        <v>348</v>
      </c>
      <c r="AH29" s="514">
        <f t="shared" ref="AH29:AM29" si="20">AH24*0.4</f>
        <v>4.8000000000000007</v>
      </c>
      <c r="AI29" s="514">
        <f t="shared" si="20"/>
        <v>7.2</v>
      </c>
      <c r="AJ29" s="514">
        <f t="shared" si="20"/>
        <v>12</v>
      </c>
      <c r="AK29" s="514">
        <f t="shared" si="20"/>
        <v>24</v>
      </c>
      <c r="AL29" s="514">
        <f t="shared" si="20"/>
        <v>48</v>
      </c>
      <c r="AM29" s="514">
        <f t="shared" si="20"/>
        <v>120</v>
      </c>
    </row>
    <row r="30" spans="1:39" x14ac:dyDescent="0.2">
      <c r="A30" s="923"/>
      <c r="B30" s="522" t="s">
        <v>867</v>
      </c>
      <c r="C30" s="504">
        <v>12</v>
      </c>
      <c r="D30" s="489">
        <v>10</v>
      </c>
      <c r="E30" s="489">
        <v>15</v>
      </c>
      <c r="F30" s="489">
        <v>25</v>
      </c>
      <c r="G30" s="489">
        <v>50</v>
      </c>
      <c r="H30" s="489">
        <v>100</v>
      </c>
      <c r="I30" s="489">
        <v>250</v>
      </c>
      <c r="J30" s="490">
        <v>10</v>
      </c>
      <c r="K30" s="490">
        <v>15</v>
      </c>
      <c r="L30" s="490">
        <v>25</v>
      </c>
      <c r="M30" s="490">
        <v>50</v>
      </c>
      <c r="N30" s="490">
        <v>100</v>
      </c>
      <c r="O30" s="490">
        <v>250</v>
      </c>
      <c r="P30" s="478"/>
      <c r="Q30" s="522" t="s">
        <v>867</v>
      </c>
      <c r="R30" s="504">
        <v>12</v>
      </c>
      <c r="S30" s="489">
        <v>10</v>
      </c>
      <c r="T30" s="489">
        <v>15</v>
      </c>
      <c r="U30" s="489">
        <v>25</v>
      </c>
      <c r="V30" s="489">
        <v>50</v>
      </c>
      <c r="W30" s="489">
        <v>100</v>
      </c>
      <c r="X30" s="489">
        <v>250</v>
      </c>
      <c r="Y30" s="490">
        <v>10</v>
      </c>
      <c r="Z30" s="490">
        <v>15</v>
      </c>
      <c r="AA30" s="490">
        <v>25</v>
      </c>
      <c r="AB30" s="490">
        <v>50</v>
      </c>
      <c r="AC30" s="490">
        <v>100</v>
      </c>
      <c r="AD30" s="490">
        <v>250</v>
      </c>
      <c r="AE30" s="478"/>
      <c r="AF30" s="478"/>
      <c r="AG30" s="527"/>
      <c r="AH30" s="478"/>
      <c r="AI30" s="478"/>
      <c r="AJ30" s="478"/>
      <c r="AK30" s="478"/>
      <c r="AL30" s="478"/>
      <c r="AM30" s="478"/>
    </row>
    <row r="31" spans="1:39" x14ac:dyDescent="0.2">
      <c r="A31" s="923"/>
      <c r="B31" s="522" t="s">
        <v>482</v>
      </c>
      <c r="C31" s="504">
        <v>12</v>
      </c>
      <c r="D31" s="489">
        <v>10</v>
      </c>
      <c r="E31" s="489">
        <v>15</v>
      </c>
      <c r="F31" s="489">
        <v>25</v>
      </c>
      <c r="G31" s="489">
        <v>50</v>
      </c>
      <c r="H31" s="489">
        <v>100</v>
      </c>
      <c r="I31" s="489">
        <v>250</v>
      </c>
      <c r="J31" s="490">
        <v>10</v>
      </c>
      <c r="K31" s="490">
        <v>15</v>
      </c>
      <c r="L31" s="490">
        <v>25</v>
      </c>
      <c r="M31" s="490">
        <v>50</v>
      </c>
      <c r="N31" s="490">
        <v>100</v>
      </c>
      <c r="O31" s="490">
        <v>250</v>
      </c>
      <c r="P31" s="478"/>
      <c r="Q31" s="522" t="s">
        <v>482</v>
      </c>
      <c r="R31" s="504">
        <v>12</v>
      </c>
      <c r="S31" s="489">
        <v>10</v>
      </c>
      <c r="T31" s="489">
        <v>15</v>
      </c>
      <c r="U31" s="489">
        <v>25</v>
      </c>
      <c r="V31" s="489">
        <v>50</v>
      </c>
      <c r="W31" s="489">
        <v>100</v>
      </c>
      <c r="X31" s="489">
        <v>250</v>
      </c>
      <c r="Y31" s="490">
        <v>10</v>
      </c>
      <c r="Z31" s="490">
        <v>15</v>
      </c>
      <c r="AA31" s="490">
        <v>25</v>
      </c>
      <c r="AB31" s="490">
        <v>50</v>
      </c>
      <c r="AC31" s="490">
        <v>100</v>
      </c>
      <c r="AD31" s="490">
        <v>250</v>
      </c>
      <c r="AE31" s="478"/>
      <c r="AF31" s="478"/>
      <c r="AG31" s="505" t="s">
        <v>277</v>
      </c>
      <c r="AH31" s="506">
        <v>10</v>
      </c>
      <c r="AI31" s="506">
        <v>15</v>
      </c>
      <c r="AJ31" s="506">
        <v>25</v>
      </c>
      <c r="AK31" s="506">
        <v>50</v>
      </c>
      <c r="AL31" s="506">
        <v>100</v>
      </c>
      <c r="AM31" s="506">
        <v>250</v>
      </c>
    </row>
    <row r="32" spans="1:39" x14ac:dyDescent="0.2">
      <c r="A32" s="923"/>
      <c r="B32" s="522" t="s">
        <v>868</v>
      </c>
      <c r="C32" s="504">
        <v>13</v>
      </c>
      <c r="D32" s="489">
        <v>10</v>
      </c>
      <c r="E32" s="489">
        <v>15</v>
      </c>
      <c r="F32" s="489">
        <v>25</v>
      </c>
      <c r="G32" s="489">
        <v>50</v>
      </c>
      <c r="H32" s="489">
        <v>100</v>
      </c>
      <c r="I32" s="489">
        <v>250</v>
      </c>
      <c r="J32" s="490">
        <v>10</v>
      </c>
      <c r="K32" s="490">
        <v>15</v>
      </c>
      <c r="L32" s="490">
        <v>25</v>
      </c>
      <c r="M32" s="490">
        <v>50</v>
      </c>
      <c r="N32" s="490">
        <v>100</v>
      </c>
      <c r="O32" s="490">
        <v>250</v>
      </c>
      <c r="P32" s="478"/>
      <c r="Q32" s="522" t="s">
        <v>868</v>
      </c>
      <c r="R32" s="504">
        <v>13</v>
      </c>
      <c r="S32" s="489">
        <v>10</v>
      </c>
      <c r="T32" s="489">
        <v>15</v>
      </c>
      <c r="U32" s="489">
        <v>25</v>
      </c>
      <c r="V32" s="489">
        <v>50</v>
      </c>
      <c r="W32" s="489">
        <v>100</v>
      </c>
      <c r="X32" s="489">
        <v>250</v>
      </c>
      <c r="Y32" s="490">
        <v>10</v>
      </c>
      <c r="Z32" s="490">
        <v>15</v>
      </c>
      <c r="AA32" s="490">
        <v>25</v>
      </c>
      <c r="AB32" s="490">
        <v>50</v>
      </c>
      <c r="AC32" s="490">
        <v>100</v>
      </c>
      <c r="AD32" s="490">
        <v>250</v>
      </c>
      <c r="AE32" s="478"/>
      <c r="AF32" s="478"/>
      <c r="AG32" s="513" t="s">
        <v>284</v>
      </c>
      <c r="AH32" s="514">
        <f t="shared" ref="AH32:AM32" si="21">AH31*0.8</f>
        <v>8</v>
      </c>
      <c r="AI32" s="514">
        <f t="shared" si="21"/>
        <v>12</v>
      </c>
      <c r="AJ32" s="514">
        <f t="shared" si="21"/>
        <v>20</v>
      </c>
      <c r="AK32" s="514">
        <f t="shared" si="21"/>
        <v>40</v>
      </c>
      <c r="AL32" s="514">
        <f t="shared" si="21"/>
        <v>80</v>
      </c>
      <c r="AM32" s="514">
        <f t="shared" si="21"/>
        <v>200</v>
      </c>
    </row>
    <row r="33" spans="1:39" x14ac:dyDescent="0.2">
      <c r="A33" s="923"/>
      <c r="B33" s="522" t="s">
        <v>869</v>
      </c>
      <c r="C33" s="504">
        <v>12</v>
      </c>
      <c r="D33" s="489">
        <v>12</v>
      </c>
      <c r="E33" s="489">
        <v>18</v>
      </c>
      <c r="F33" s="489">
        <v>30</v>
      </c>
      <c r="G33" s="489">
        <v>60</v>
      </c>
      <c r="H33" s="515">
        <v>125</v>
      </c>
      <c r="I33" s="515">
        <v>325</v>
      </c>
      <c r="J33" s="490">
        <v>12</v>
      </c>
      <c r="K33" s="490">
        <v>18</v>
      </c>
      <c r="L33" s="490">
        <v>30</v>
      </c>
      <c r="M33" s="490">
        <v>60</v>
      </c>
      <c r="N33" s="490">
        <v>125</v>
      </c>
      <c r="O33" s="490">
        <v>325</v>
      </c>
      <c r="P33" s="478"/>
      <c r="Q33" s="522" t="s">
        <v>869</v>
      </c>
      <c r="R33" s="504">
        <v>12</v>
      </c>
      <c r="S33" s="489">
        <v>12</v>
      </c>
      <c r="T33" s="489">
        <v>18</v>
      </c>
      <c r="U33" s="489">
        <v>30</v>
      </c>
      <c r="V33" s="489">
        <v>60</v>
      </c>
      <c r="W33" s="515">
        <v>120</v>
      </c>
      <c r="X33" s="515">
        <v>300</v>
      </c>
      <c r="Y33" s="490">
        <v>12</v>
      </c>
      <c r="Z33" s="490">
        <v>18</v>
      </c>
      <c r="AA33" s="490">
        <v>30</v>
      </c>
      <c r="AB33" s="490">
        <v>60</v>
      </c>
      <c r="AC33" s="526">
        <v>120</v>
      </c>
      <c r="AD33" s="526">
        <v>300</v>
      </c>
      <c r="AE33" s="478"/>
      <c r="AF33" s="478"/>
      <c r="AG33" s="513" t="s">
        <v>303</v>
      </c>
      <c r="AH33" s="514">
        <f t="shared" ref="AH33:AM33" si="22">AH31*0.7</f>
        <v>7</v>
      </c>
      <c r="AI33" s="514">
        <f t="shared" si="22"/>
        <v>10.5</v>
      </c>
      <c r="AJ33" s="514">
        <f t="shared" si="22"/>
        <v>17.5</v>
      </c>
      <c r="AK33" s="514">
        <f t="shared" si="22"/>
        <v>35</v>
      </c>
      <c r="AL33" s="514">
        <f t="shared" si="22"/>
        <v>70</v>
      </c>
      <c r="AM33" s="514">
        <f t="shared" si="22"/>
        <v>175</v>
      </c>
    </row>
    <row r="34" spans="1:39" x14ac:dyDescent="0.2">
      <c r="A34" s="923"/>
      <c r="B34" s="522" t="s">
        <v>870</v>
      </c>
      <c r="C34" s="504">
        <v>12</v>
      </c>
      <c r="D34" s="489">
        <v>12</v>
      </c>
      <c r="E34" s="489">
        <v>18</v>
      </c>
      <c r="F34" s="489">
        <v>30</v>
      </c>
      <c r="G34" s="489">
        <v>60</v>
      </c>
      <c r="H34" s="515">
        <v>125</v>
      </c>
      <c r="I34" s="515">
        <v>325</v>
      </c>
      <c r="J34" s="490">
        <v>12</v>
      </c>
      <c r="K34" s="490">
        <v>18</v>
      </c>
      <c r="L34" s="490">
        <v>30</v>
      </c>
      <c r="M34" s="490">
        <v>60</v>
      </c>
      <c r="N34" s="490">
        <v>125</v>
      </c>
      <c r="O34" s="490">
        <v>325</v>
      </c>
      <c r="P34" s="478"/>
      <c r="Q34" s="522" t="s">
        <v>870</v>
      </c>
      <c r="R34" s="504">
        <v>12</v>
      </c>
      <c r="S34" s="489">
        <v>12</v>
      </c>
      <c r="T34" s="489">
        <v>18</v>
      </c>
      <c r="U34" s="489">
        <v>30</v>
      </c>
      <c r="V34" s="489">
        <v>60</v>
      </c>
      <c r="W34" s="515">
        <v>120</v>
      </c>
      <c r="X34" s="515">
        <v>300</v>
      </c>
      <c r="Y34" s="490">
        <v>12</v>
      </c>
      <c r="Z34" s="490">
        <v>18</v>
      </c>
      <c r="AA34" s="490">
        <v>30</v>
      </c>
      <c r="AB34" s="490">
        <v>60</v>
      </c>
      <c r="AC34" s="526">
        <v>120</v>
      </c>
      <c r="AD34" s="526">
        <v>300</v>
      </c>
      <c r="AE34" s="478"/>
      <c r="AF34" s="478"/>
      <c r="AG34" s="513" t="s">
        <v>315</v>
      </c>
      <c r="AH34" s="514">
        <f t="shared" ref="AH34:AM34" si="23">AH31*0.6</f>
        <v>6</v>
      </c>
      <c r="AI34" s="514">
        <f t="shared" si="23"/>
        <v>9</v>
      </c>
      <c r="AJ34" s="514">
        <f t="shared" si="23"/>
        <v>15</v>
      </c>
      <c r="AK34" s="514">
        <f t="shared" si="23"/>
        <v>30</v>
      </c>
      <c r="AL34" s="514">
        <f t="shared" si="23"/>
        <v>60</v>
      </c>
      <c r="AM34" s="514">
        <f t="shared" si="23"/>
        <v>150</v>
      </c>
    </row>
    <row r="35" spans="1:39" x14ac:dyDescent="0.2">
      <c r="A35" s="923"/>
      <c r="B35" s="522" t="s">
        <v>871</v>
      </c>
      <c r="C35" s="504">
        <v>7</v>
      </c>
      <c r="D35" s="489">
        <v>15</v>
      </c>
      <c r="E35" s="489">
        <v>25</v>
      </c>
      <c r="F35" s="489">
        <v>40</v>
      </c>
      <c r="G35" s="489">
        <v>75</v>
      </c>
      <c r="H35" s="489">
        <v>150</v>
      </c>
      <c r="I35" s="489">
        <v>375</v>
      </c>
      <c r="J35" s="490">
        <v>15</v>
      </c>
      <c r="K35" s="490">
        <v>25</v>
      </c>
      <c r="L35" s="490">
        <v>40</v>
      </c>
      <c r="M35" s="490">
        <v>75</v>
      </c>
      <c r="N35" s="490">
        <v>150</v>
      </c>
      <c r="O35" s="490">
        <v>375</v>
      </c>
      <c r="P35" s="478"/>
      <c r="Q35" s="522" t="s">
        <v>871</v>
      </c>
      <c r="R35" s="504">
        <v>7</v>
      </c>
      <c r="S35" s="489">
        <v>15</v>
      </c>
      <c r="T35" s="489">
        <v>25</v>
      </c>
      <c r="U35" s="489">
        <v>40</v>
      </c>
      <c r="V35" s="489">
        <v>75</v>
      </c>
      <c r="W35" s="489">
        <v>150</v>
      </c>
      <c r="X35" s="489">
        <v>375</v>
      </c>
      <c r="Y35" s="490">
        <v>15</v>
      </c>
      <c r="Z35" s="490">
        <v>25</v>
      </c>
      <c r="AA35" s="490">
        <v>40</v>
      </c>
      <c r="AB35" s="490">
        <v>75</v>
      </c>
      <c r="AC35" s="490">
        <v>150</v>
      </c>
      <c r="AD35" s="490">
        <v>375</v>
      </c>
      <c r="AE35" s="478"/>
      <c r="AF35" s="478"/>
      <c r="AG35" s="513" t="s">
        <v>330</v>
      </c>
      <c r="AH35" s="514">
        <f t="shared" ref="AH35:AM35" si="24">AH31*0.5</f>
        <v>5</v>
      </c>
      <c r="AI35" s="514">
        <f t="shared" si="24"/>
        <v>7.5</v>
      </c>
      <c r="AJ35" s="514">
        <f t="shared" si="24"/>
        <v>12.5</v>
      </c>
      <c r="AK35" s="514">
        <f t="shared" si="24"/>
        <v>25</v>
      </c>
      <c r="AL35" s="514">
        <f t="shared" si="24"/>
        <v>50</v>
      </c>
      <c r="AM35" s="514">
        <f t="shared" si="24"/>
        <v>125</v>
      </c>
    </row>
    <row r="36" spans="1:39" x14ac:dyDescent="0.2">
      <c r="A36" s="923"/>
      <c r="B36" s="528" t="s">
        <v>515</v>
      </c>
      <c r="C36" s="519">
        <v>13</v>
      </c>
      <c r="D36" s="520">
        <v>20</v>
      </c>
      <c r="E36" s="520">
        <v>30</v>
      </c>
      <c r="F36" s="520">
        <v>50</v>
      </c>
      <c r="G36" s="520">
        <v>100</v>
      </c>
      <c r="H36" s="520">
        <v>200</v>
      </c>
      <c r="I36" s="520">
        <v>500</v>
      </c>
      <c r="J36" s="529">
        <v>20</v>
      </c>
      <c r="K36" s="530">
        <v>30</v>
      </c>
      <c r="L36" s="530">
        <v>50</v>
      </c>
      <c r="M36" s="530">
        <v>100</v>
      </c>
      <c r="N36" s="530">
        <v>200</v>
      </c>
      <c r="O36" s="530">
        <v>500</v>
      </c>
      <c r="P36" s="478"/>
      <c r="Q36" s="528" t="s">
        <v>515</v>
      </c>
      <c r="R36" s="519">
        <v>13</v>
      </c>
      <c r="S36" s="520">
        <v>20</v>
      </c>
      <c r="T36" s="520">
        <v>30</v>
      </c>
      <c r="U36" s="520">
        <v>50</v>
      </c>
      <c r="V36" s="520">
        <v>100</v>
      </c>
      <c r="W36" s="520">
        <v>200</v>
      </c>
      <c r="X36" s="520">
        <v>500</v>
      </c>
      <c r="Y36" s="529">
        <v>20</v>
      </c>
      <c r="Z36" s="530">
        <v>30</v>
      </c>
      <c r="AA36" s="530">
        <v>50</v>
      </c>
      <c r="AB36" s="530">
        <v>100</v>
      </c>
      <c r="AC36" s="530">
        <v>200</v>
      </c>
      <c r="AD36" s="530">
        <v>500</v>
      </c>
      <c r="AE36" s="478"/>
      <c r="AF36" s="478"/>
      <c r="AG36" s="513" t="s">
        <v>348</v>
      </c>
      <c r="AH36" s="514">
        <f t="shared" ref="AH36:AM36" si="25">AH31*0.4</f>
        <v>4</v>
      </c>
      <c r="AI36" s="514">
        <f t="shared" si="25"/>
        <v>6</v>
      </c>
      <c r="AJ36" s="514">
        <f t="shared" si="25"/>
        <v>10</v>
      </c>
      <c r="AK36" s="514">
        <f t="shared" si="25"/>
        <v>20</v>
      </c>
      <c r="AL36" s="514">
        <f t="shared" si="25"/>
        <v>40</v>
      </c>
      <c r="AM36" s="514">
        <f t="shared" si="25"/>
        <v>100</v>
      </c>
    </row>
    <row r="37" spans="1:39" x14ac:dyDescent="0.2">
      <c r="A37" s="917" t="s">
        <v>872</v>
      </c>
      <c r="B37" s="503" t="s">
        <v>873</v>
      </c>
      <c r="C37" s="504">
        <v>14</v>
      </c>
      <c r="D37" s="489">
        <v>10</v>
      </c>
      <c r="E37" s="489">
        <v>15</v>
      </c>
      <c r="F37" s="489">
        <v>25</v>
      </c>
      <c r="G37" s="489">
        <v>50</v>
      </c>
      <c r="H37" s="489">
        <v>100</v>
      </c>
      <c r="I37" s="489">
        <v>250</v>
      </c>
      <c r="J37" s="490">
        <v>15</v>
      </c>
      <c r="K37" s="490">
        <v>22</v>
      </c>
      <c r="L37" s="490">
        <v>37</v>
      </c>
      <c r="M37" s="490">
        <v>75</v>
      </c>
      <c r="N37" s="490">
        <v>150</v>
      </c>
      <c r="O37" s="490">
        <v>375</v>
      </c>
      <c r="P37" s="478"/>
      <c r="Q37" s="503" t="s">
        <v>873</v>
      </c>
      <c r="R37" s="504">
        <v>14</v>
      </c>
      <c r="S37" s="489">
        <v>10</v>
      </c>
      <c r="T37" s="489">
        <v>15</v>
      </c>
      <c r="U37" s="489">
        <v>25</v>
      </c>
      <c r="V37" s="489">
        <v>50</v>
      </c>
      <c r="W37" s="489">
        <v>100</v>
      </c>
      <c r="X37" s="489">
        <v>250</v>
      </c>
      <c r="Y37" s="490">
        <v>15</v>
      </c>
      <c r="Z37" s="490">
        <v>22</v>
      </c>
      <c r="AA37" s="490">
        <v>37</v>
      </c>
      <c r="AB37" s="490">
        <v>75</v>
      </c>
      <c r="AC37" s="490">
        <v>150</v>
      </c>
      <c r="AD37" s="490">
        <v>375</v>
      </c>
      <c r="AE37" s="478"/>
      <c r="AF37" s="478"/>
      <c r="AG37" s="478"/>
      <c r="AH37" s="478"/>
      <c r="AI37" s="478"/>
      <c r="AJ37" s="478"/>
      <c r="AK37" s="478"/>
      <c r="AL37" s="478"/>
      <c r="AM37" s="478"/>
    </row>
    <row r="38" spans="1:39" x14ac:dyDescent="0.2">
      <c r="A38" s="918"/>
      <c r="B38" s="503" t="s">
        <v>874</v>
      </c>
      <c r="C38" s="504">
        <v>15</v>
      </c>
      <c r="D38" s="489">
        <v>10</v>
      </c>
      <c r="E38" s="489">
        <v>15</v>
      </c>
      <c r="F38" s="489">
        <v>25</v>
      </c>
      <c r="G38" s="489">
        <v>50</v>
      </c>
      <c r="H38" s="489">
        <v>100</v>
      </c>
      <c r="I38" s="489">
        <v>250</v>
      </c>
      <c r="J38" s="490">
        <v>15</v>
      </c>
      <c r="K38" s="490">
        <v>22</v>
      </c>
      <c r="L38" s="510">
        <v>40</v>
      </c>
      <c r="M38" s="490">
        <v>75</v>
      </c>
      <c r="N38" s="490">
        <v>150</v>
      </c>
      <c r="O38" s="490">
        <v>375</v>
      </c>
      <c r="P38" s="478"/>
      <c r="Q38" s="503" t="s">
        <v>874</v>
      </c>
      <c r="R38" s="504">
        <v>15</v>
      </c>
      <c r="S38" s="489">
        <v>10</v>
      </c>
      <c r="T38" s="489">
        <v>15</v>
      </c>
      <c r="U38" s="489">
        <v>25</v>
      </c>
      <c r="V38" s="489">
        <v>50</v>
      </c>
      <c r="W38" s="489">
        <v>100</v>
      </c>
      <c r="X38" s="489">
        <v>250</v>
      </c>
      <c r="Y38" s="490">
        <v>15</v>
      </c>
      <c r="Z38" s="490">
        <v>22</v>
      </c>
      <c r="AA38" s="510">
        <v>37</v>
      </c>
      <c r="AB38" s="490">
        <v>75</v>
      </c>
      <c r="AC38" s="490">
        <v>150</v>
      </c>
      <c r="AD38" s="490">
        <v>375</v>
      </c>
      <c r="AE38" s="478"/>
      <c r="AF38" s="502" t="s">
        <v>890</v>
      </c>
      <c r="AG38" s="478"/>
      <c r="AH38" s="478"/>
      <c r="AI38" s="478"/>
      <c r="AJ38" s="478"/>
      <c r="AK38" s="478"/>
      <c r="AL38" s="478"/>
      <c r="AM38" s="478"/>
    </row>
    <row r="39" spans="1:39" x14ac:dyDescent="0.2">
      <c r="A39" s="918"/>
      <c r="B39" s="503" t="s">
        <v>875</v>
      </c>
      <c r="C39" s="504">
        <v>15</v>
      </c>
      <c r="D39" s="489">
        <v>10</v>
      </c>
      <c r="E39" s="489">
        <v>15</v>
      </c>
      <c r="F39" s="489">
        <v>25</v>
      </c>
      <c r="G39" s="489">
        <v>50</v>
      </c>
      <c r="H39" s="489">
        <v>100</v>
      </c>
      <c r="I39" s="489">
        <v>250</v>
      </c>
      <c r="J39" s="490">
        <v>15</v>
      </c>
      <c r="K39" s="490">
        <v>22</v>
      </c>
      <c r="L39" s="490">
        <v>37</v>
      </c>
      <c r="M39" s="490">
        <v>75</v>
      </c>
      <c r="N39" s="490">
        <v>150</v>
      </c>
      <c r="O39" s="490">
        <v>375</v>
      </c>
      <c r="P39" s="478"/>
      <c r="Q39" s="503" t="s">
        <v>875</v>
      </c>
      <c r="R39" s="504">
        <v>15</v>
      </c>
      <c r="S39" s="489">
        <v>10</v>
      </c>
      <c r="T39" s="489">
        <v>15</v>
      </c>
      <c r="U39" s="489">
        <v>25</v>
      </c>
      <c r="V39" s="489">
        <v>50</v>
      </c>
      <c r="W39" s="489">
        <v>100</v>
      </c>
      <c r="X39" s="489">
        <v>250</v>
      </c>
      <c r="Y39" s="490">
        <v>15</v>
      </c>
      <c r="Z39" s="490">
        <v>22</v>
      </c>
      <c r="AA39" s="490">
        <v>37</v>
      </c>
      <c r="AB39" s="490">
        <v>75</v>
      </c>
      <c r="AC39" s="490">
        <v>150</v>
      </c>
      <c r="AD39" s="490">
        <v>375</v>
      </c>
      <c r="AE39" s="478"/>
      <c r="AF39" s="504" t="s">
        <v>848</v>
      </c>
      <c r="AG39" s="504">
        <v>20</v>
      </c>
      <c r="AH39" s="531">
        <f t="shared" ref="AH39:AM39" si="26">AH10/D3</f>
        <v>0.8</v>
      </c>
      <c r="AI39" s="531">
        <f t="shared" si="26"/>
        <v>0.5</v>
      </c>
      <c r="AJ39" s="531">
        <f t="shared" si="26"/>
        <v>0.41666666666666669</v>
      </c>
      <c r="AK39" s="531">
        <f t="shared" si="26"/>
        <v>0.4</v>
      </c>
      <c r="AL39" s="531">
        <f t="shared" si="26"/>
        <v>0.4</v>
      </c>
      <c r="AM39" s="531">
        <f t="shared" si="26"/>
        <v>0.41666666666666669</v>
      </c>
    </row>
    <row r="40" spans="1:39" x14ac:dyDescent="0.2">
      <c r="A40" s="918"/>
      <c r="B40" s="503" t="s">
        <v>876</v>
      </c>
      <c r="C40" s="504">
        <v>15</v>
      </c>
      <c r="D40" s="489">
        <v>15</v>
      </c>
      <c r="E40" s="489">
        <v>25</v>
      </c>
      <c r="F40" s="489">
        <v>40</v>
      </c>
      <c r="G40" s="489">
        <v>75</v>
      </c>
      <c r="H40" s="489">
        <v>150</v>
      </c>
      <c r="I40" s="489">
        <v>375</v>
      </c>
      <c r="J40" s="490">
        <v>22</v>
      </c>
      <c r="K40" s="490">
        <v>40</v>
      </c>
      <c r="L40" s="490">
        <v>60</v>
      </c>
      <c r="M40" s="490">
        <v>100</v>
      </c>
      <c r="N40" s="490">
        <v>225</v>
      </c>
      <c r="O40" s="490">
        <v>500</v>
      </c>
      <c r="P40" s="478"/>
      <c r="Q40" s="503" t="s">
        <v>876</v>
      </c>
      <c r="R40" s="504">
        <v>15</v>
      </c>
      <c r="S40" s="489">
        <v>15</v>
      </c>
      <c r="T40" s="489">
        <v>25</v>
      </c>
      <c r="U40" s="489">
        <v>40</v>
      </c>
      <c r="V40" s="489">
        <v>75</v>
      </c>
      <c r="W40" s="489">
        <v>150</v>
      </c>
      <c r="X40" s="489">
        <v>375</v>
      </c>
      <c r="Y40" s="490">
        <v>22</v>
      </c>
      <c r="Z40" s="490">
        <v>40</v>
      </c>
      <c r="AA40" s="490">
        <v>60</v>
      </c>
      <c r="AB40" s="490">
        <v>100</v>
      </c>
      <c r="AC40" s="490">
        <v>225</v>
      </c>
      <c r="AD40" s="490">
        <v>500</v>
      </c>
      <c r="AE40" s="478"/>
      <c r="AF40" s="504"/>
      <c r="AG40" s="504">
        <v>15</v>
      </c>
      <c r="AH40" s="531">
        <f t="shared" ref="AH40:AM40" si="27">AH17/D3</f>
        <v>0.6</v>
      </c>
      <c r="AI40" s="531">
        <f t="shared" si="27"/>
        <v>0.41666666666666669</v>
      </c>
      <c r="AJ40" s="531">
        <f t="shared" si="27"/>
        <v>0.33333333333333331</v>
      </c>
      <c r="AK40" s="531">
        <f t="shared" si="27"/>
        <v>0.3</v>
      </c>
      <c r="AL40" s="531">
        <f t="shared" si="27"/>
        <v>0.3</v>
      </c>
      <c r="AM40" s="531">
        <f t="shared" si="27"/>
        <v>0.3125</v>
      </c>
    </row>
    <row r="41" spans="1:39" x14ac:dyDescent="0.2">
      <c r="A41" s="918"/>
      <c r="B41" s="503" t="s">
        <v>877</v>
      </c>
      <c r="C41" s="504">
        <v>17</v>
      </c>
      <c r="D41" s="489">
        <v>15</v>
      </c>
      <c r="E41" s="489">
        <v>25</v>
      </c>
      <c r="F41" s="489">
        <v>40</v>
      </c>
      <c r="G41" s="489">
        <v>75</v>
      </c>
      <c r="H41" s="489">
        <v>150</v>
      </c>
      <c r="I41" s="489">
        <v>375</v>
      </c>
      <c r="J41" s="490">
        <v>22</v>
      </c>
      <c r="K41" s="490">
        <v>40</v>
      </c>
      <c r="L41" s="490">
        <v>60</v>
      </c>
      <c r="M41" s="490">
        <v>100</v>
      </c>
      <c r="N41" s="490">
        <v>225</v>
      </c>
      <c r="O41" s="490">
        <v>500</v>
      </c>
      <c r="P41" s="478"/>
      <c r="Q41" s="503" t="s">
        <v>877</v>
      </c>
      <c r="R41" s="504">
        <v>17</v>
      </c>
      <c r="S41" s="489">
        <v>15</v>
      </c>
      <c r="T41" s="489">
        <v>25</v>
      </c>
      <c r="U41" s="489">
        <v>40</v>
      </c>
      <c r="V41" s="489">
        <v>75</v>
      </c>
      <c r="W41" s="489">
        <v>150</v>
      </c>
      <c r="X41" s="489">
        <v>375</v>
      </c>
      <c r="Y41" s="490">
        <v>22</v>
      </c>
      <c r="Z41" s="490">
        <v>40</v>
      </c>
      <c r="AA41" s="490">
        <v>60</v>
      </c>
      <c r="AB41" s="490">
        <v>100</v>
      </c>
      <c r="AC41" s="490">
        <v>225</v>
      </c>
      <c r="AD41" s="490">
        <v>500</v>
      </c>
      <c r="AE41" s="478"/>
      <c r="AF41" s="504"/>
      <c r="AG41" s="504">
        <v>12</v>
      </c>
      <c r="AH41" s="531">
        <f t="shared" ref="AH41:AM41" si="28">AH24/D3</f>
        <v>0.48</v>
      </c>
      <c r="AI41" s="531">
        <f t="shared" si="28"/>
        <v>0.3</v>
      </c>
      <c r="AJ41" s="531">
        <f t="shared" si="28"/>
        <v>0.25</v>
      </c>
      <c r="AK41" s="531">
        <f t="shared" si="28"/>
        <v>0.24</v>
      </c>
      <c r="AL41" s="531">
        <f t="shared" si="28"/>
        <v>0.24</v>
      </c>
      <c r="AM41" s="531">
        <f t="shared" si="28"/>
        <v>0.25</v>
      </c>
    </row>
    <row r="42" spans="1:39" x14ac:dyDescent="0.2">
      <c r="A42" s="918"/>
      <c r="B42" s="532" t="s">
        <v>878</v>
      </c>
      <c r="C42" s="533">
        <v>17</v>
      </c>
      <c r="D42" s="534">
        <v>15</v>
      </c>
      <c r="E42" s="534">
        <v>25</v>
      </c>
      <c r="F42" s="534">
        <v>40</v>
      </c>
      <c r="G42" s="534">
        <v>75</v>
      </c>
      <c r="H42" s="534">
        <v>150</v>
      </c>
      <c r="I42" s="534">
        <v>375</v>
      </c>
      <c r="J42" s="535">
        <v>22</v>
      </c>
      <c r="K42" s="535">
        <v>40</v>
      </c>
      <c r="L42" s="535">
        <v>60</v>
      </c>
      <c r="M42" s="535">
        <v>100</v>
      </c>
      <c r="N42" s="535">
        <v>225</v>
      </c>
      <c r="O42" s="535">
        <v>500</v>
      </c>
      <c r="P42" s="478"/>
      <c r="Q42" s="532" t="s">
        <v>878</v>
      </c>
      <c r="R42" s="533">
        <v>17</v>
      </c>
      <c r="S42" s="534">
        <v>15</v>
      </c>
      <c r="T42" s="534">
        <v>25</v>
      </c>
      <c r="U42" s="534">
        <v>40</v>
      </c>
      <c r="V42" s="534">
        <v>75</v>
      </c>
      <c r="W42" s="534">
        <v>150</v>
      </c>
      <c r="X42" s="534">
        <v>375</v>
      </c>
      <c r="Y42" s="535">
        <v>22</v>
      </c>
      <c r="Z42" s="535">
        <v>40</v>
      </c>
      <c r="AA42" s="535">
        <v>60</v>
      </c>
      <c r="AB42" s="535">
        <v>100</v>
      </c>
      <c r="AC42" s="535">
        <v>225</v>
      </c>
      <c r="AD42" s="535">
        <v>500</v>
      </c>
      <c r="AE42" s="478"/>
      <c r="AF42" s="504"/>
      <c r="AG42" s="504">
        <v>10</v>
      </c>
      <c r="AH42" s="531">
        <f t="shared" ref="AH42:AM42" si="29">AH31/D3</f>
        <v>0.4</v>
      </c>
      <c r="AI42" s="531">
        <f t="shared" si="29"/>
        <v>0.25</v>
      </c>
      <c r="AJ42" s="531">
        <f t="shared" si="29"/>
        <v>0.20833333333333334</v>
      </c>
      <c r="AK42" s="531">
        <f t="shared" si="29"/>
        <v>0.2</v>
      </c>
      <c r="AL42" s="531">
        <f t="shared" si="29"/>
        <v>0.2</v>
      </c>
      <c r="AM42" s="531">
        <f t="shared" si="29"/>
        <v>0.20833333333333334</v>
      </c>
    </row>
    <row r="43" spans="1:39" x14ac:dyDescent="0.2">
      <c r="A43" s="918"/>
      <c r="B43" s="523" t="s">
        <v>891</v>
      </c>
      <c r="C43" s="511">
        <v>22</v>
      </c>
      <c r="D43" s="536">
        <v>2</v>
      </c>
      <c r="E43" s="536">
        <v>3</v>
      </c>
      <c r="F43" s="509">
        <v>7</v>
      </c>
      <c r="G43" s="509">
        <v>15</v>
      </c>
      <c r="H43" s="509">
        <v>30</v>
      </c>
      <c r="I43" s="509">
        <v>75</v>
      </c>
      <c r="J43" s="537">
        <v>3</v>
      </c>
      <c r="K43" s="537">
        <v>5</v>
      </c>
      <c r="L43" s="538">
        <v>10</v>
      </c>
      <c r="M43" s="538">
        <v>22</v>
      </c>
      <c r="N43" s="538">
        <v>45</v>
      </c>
      <c r="O43" s="538">
        <v>100</v>
      </c>
      <c r="P43" s="478"/>
      <c r="Q43" s="523" t="s">
        <v>891</v>
      </c>
      <c r="R43" s="511">
        <v>22</v>
      </c>
      <c r="S43" s="536">
        <v>2</v>
      </c>
      <c r="T43" s="536">
        <v>3</v>
      </c>
      <c r="U43" s="509">
        <v>5</v>
      </c>
      <c r="V43" s="509">
        <v>10</v>
      </c>
      <c r="W43" s="509">
        <v>20</v>
      </c>
      <c r="X43" s="509">
        <v>50</v>
      </c>
      <c r="Y43" s="537">
        <v>3</v>
      </c>
      <c r="Z43" s="537">
        <v>5</v>
      </c>
      <c r="AA43" s="538">
        <v>7</v>
      </c>
      <c r="AB43" s="538">
        <v>15</v>
      </c>
      <c r="AC43" s="538">
        <v>30</v>
      </c>
      <c r="AD43" s="538">
        <v>75</v>
      </c>
      <c r="AE43" s="478"/>
      <c r="AF43" s="504"/>
      <c r="AG43" s="478"/>
      <c r="AH43" s="478"/>
      <c r="AI43" s="478"/>
      <c r="AJ43" s="478"/>
      <c r="AK43" s="478"/>
      <c r="AL43" s="478"/>
      <c r="AM43" s="478"/>
    </row>
    <row r="44" spans="1:39" x14ac:dyDescent="0.2">
      <c r="A44" s="918"/>
      <c r="B44" s="503" t="s">
        <v>892</v>
      </c>
      <c r="C44" s="513">
        <v>22</v>
      </c>
      <c r="D44" s="489">
        <v>5</v>
      </c>
      <c r="E44" s="489">
        <v>7</v>
      </c>
      <c r="F44" s="489">
        <v>12</v>
      </c>
      <c r="G44" s="489">
        <v>25</v>
      </c>
      <c r="H44" s="489">
        <v>50</v>
      </c>
      <c r="I44" s="489">
        <v>125</v>
      </c>
      <c r="J44" s="490">
        <v>7</v>
      </c>
      <c r="K44" s="490">
        <v>10</v>
      </c>
      <c r="L44" s="490">
        <v>18</v>
      </c>
      <c r="M44" s="490">
        <v>40</v>
      </c>
      <c r="N44" s="490">
        <v>75</v>
      </c>
      <c r="O44" s="490">
        <v>190</v>
      </c>
      <c r="P44" s="478"/>
      <c r="Q44" s="503" t="s">
        <v>892</v>
      </c>
      <c r="R44" s="513">
        <v>22</v>
      </c>
      <c r="S44" s="489">
        <v>5</v>
      </c>
      <c r="T44" s="489">
        <v>7</v>
      </c>
      <c r="U44" s="489">
        <v>12</v>
      </c>
      <c r="V44" s="489">
        <v>25</v>
      </c>
      <c r="W44" s="489">
        <v>50</v>
      </c>
      <c r="X44" s="489">
        <v>125</v>
      </c>
      <c r="Y44" s="490">
        <v>7</v>
      </c>
      <c r="Z44" s="490">
        <v>10</v>
      </c>
      <c r="AA44" s="490">
        <v>18</v>
      </c>
      <c r="AB44" s="490">
        <v>40</v>
      </c>
      <c r="AC44" s="490">
        <v>75</v>
      </c>
      <c r="AD44" s="526">
        <f>FLOOR(X44*1.5,1)</f>
        <v>187</v>
      </c>
      <c r="AE44" s="478"/>
      <c r="AF44" s="539" t="s">
        <v>879</v>
      </c>
      <c r="AG44" s="504">
        <v>20</v>
      </c>
      <c r="AH44" s="531">
        <f t="shared" ref="AH44:AM44" si="30">AH10/D5</f>
        <v>0.54054054054054057</v>
      </c>
      <c r="AI44" s="531">
        <f t="shared" si="30"/>
        <v>0.33333333333333331</v>
      </c>
      <c r="AJ44" s="531">
        <f t="shared" si="30"/>
        <v>0.27777777777777779</v>
      </c>
      <c r="AK44" s="531">
        <f t="shared" si="30"/>
        <v>0.26666666666666666</v>
      </c>
      <c r="AL44" s="531">
        <f t="shared" si="30"/>
        <v>0.26666666666666666</v>
      </c>
      <c r="AM44" s="531">
        <f t="shared" si="30"/>
        <v>0.27777777777777779</v>
      </c>
    </row>
    <row r="45" spans="1:39" x14ac:dyDescent="0.2">
      <c r="A45" s="918"/>
      <c r="B45" s="523" t="s">
        <v>893</v>
      </c>
      <c r="C45" s="511">
        <v>22</v>
      </c>
      <c r="D45" s="540">
        <v>10</v>
      </c>
      <c r="E45" s="540">
        <v>15</v>
      </c>
      <c r="F45" s="540">
        <v>25</v>
      </c>
      <c r="G45" s="540">
        <v>50</v>
      </c>
      <c r="H45" s="540">
        <v>100</v>
      </c>
      <c r="I45" s="540">
        <v>250</v>
      </c>
      <c r="J45" s="526">
        <v>15</v>
      </c>
      <c r="K45" s="526">
        <v>22</v>
      </c>
      <c r="L45" s="526">
        <v>37</v>
      </c>
      <c r="M45" s="526">
        <v>75</v>
      </c>
      <c r="N45" s="526">
        <v>150</v>
      </c>
      <c r="O45" s="526">
        <v>375</v>
      </c>
      <c r="P45" s="512"/>
      <c r="Q45" s="523" t="s">
        <v>893</v>
      </c>
      <c r="R45" s="511">
        <v>22</v>
      </c>
      <c r="S45" s="540">
        <v>5</v>
      </c>
      <c r="T45" s="540">
        <v>7</v>
      </c>
      <c r="U45" s="540">
        <v>12</v>
      </c>
      <c r="V45" s="540">
        <v>25</v>
      </c>
      <c r="W45" s="540">
        <v>50</v>
      </c>
      <c r="X45" s="540">
        <v>125</v>
      </c>
      <c r="Y45" s="526">
        <v>7</v>
      </c>
      <c r="Z45" s="526">
        <v>10</v>
      </c>
      <c r="AA45" s="526">
        <v>18</v>
      </c>
      <c r="AB45" s="526">
        <v>40</v>
      </c>
      <c r="AC45" s="526">
        <v>75</v>
      </c>
      <c r="AD45" s="526">
        <f>FLOOR(X45*1.5,1)</f>
        <v>187</v>
      </c>
      <c r="AE45" s="512"/>
      <c r="AF45" s="504"/>
      <c r="AG45" s="504">
        <v>15</v>
      </c>
      <c r="AH45" s="531">
        <f t="shared" ref="AH45:AM45" si="31">AH17/D5</f>
        <v>0.40540540540540543</v>
      </c>
      <c r="AI45" s="531">
        <f t="shared" si="31"/>
        <v>0.27777777777777779</v>
      </c>
      <c r="AJ45" s="531">
        <f t="shared" si="31"/>
        <v>0.22222222222222221</v>
      </c>
      <c r="AK45" s="531">
        <f t="shared" si="31"/>
        <v>0.2</v>
      </c>
      <c r="AL45" s="531">
        <f t="shared" si="31"/>
        <v>0.2</v>
      </c>
      <c r="AM45" s="531">
        <f t="shared" si="31"/>
        <v>0.20833333333333334</v>
      </c>
    </row>
    <row r="46" spans="1:39" x14ac:dyDescent="0.2">
      <c r="A46" s="918"/>
      <c r="B46" s="532" t="s">
        <v>894</v>
      </c>
      <c r="C46" s="541">
        <v>22</v>
      </c>
      <c r="D46" s="534">
        <v>10</v>
      </c>
      <c r="E46" s="534">
        <v>15</v>
      </c>
      <c r="F46" s="534">
        <v>25</v>
      </c>
      <c r="G46" s="534">
        <v>50</v>
      </c>
      <c r="H46" s="534">
        <v>100</v>
      </c>
      <c r="I46" s="534">
        <v>250</v>
      </c>
      <c r="J46" s="535">
        <v>15</v>
      </c>
      <c r="K46" s="535">
        <v>22</v>
      </c>
      <c r="L46" s="535">
        <v>37</v>
      </c>
      <c r="M46" s="535">
        <v>75</v>
      </c>
      <c r="N46" s="535">
        <v>150</v>
      </c>
      <c r="O46" s="535">
        <v>375</v>
      </c>
      <c r="P46" s="478"/>
      <c r="Q46" s="532" t="s">
        <v>1235</v>
      </c>
      <c r="R46" s="541">
        <v>22</v>
      </c>
      <c r="S46" s="812">
        <v>5</v>
      </c>
      <c r="T46" s="812">
        <v>7</v>
      </c>
      <c r="U46" s="812">
        <v>12</v>
      </c>
      <c r="V46" s="812">
        <v>25</v>
      </c>
      <c r="W46" s="812">
        <v>50</v>
      </c>
      <c r="X46" s="812">
        <v>125</v>
      </c>
      <c r="Y46" s="521">
        <v>7</v>
      </c>
      <c r="Z46" s="521">
        <v>10</v>
      </c>
      <c r="AA46" s="521">
        <v>18</v>
      </c>
      <c r="AB46" s="521">
        <v>40</v>
      </c>
      <c r="AC46" s="521">
        <v>75</v>
      </c>
      <c r="AD46" s="521">
        <f>FLOOR(X46*1.5,1)</f>
        <v>187</v>
      </c>
      <c r="AE46" s="478"/>
      <c r="AF46" s="504"/>
      <c r="AG46" s="504">
        <v>12</v>
      </c>
      <c r="AH46" s="531">
        <f t="shared" ref="AH46:AM46" si="32">AH24/D5</f>
        <v>0.32432432432432434</v>
      </c>
      <c r="AI46" s="531">
        <f t="shared" si="32"/>
        <v>0.2</v>
      </c>
      <c r="AJ46" s="531">
        <f t="shared" si="32"/>
        <v>0.16666666666666666</v>
      </c>
      <c r="AK46" s="531">
        <f t="shared" si="32"/>
        <v>0.16</v>
      </c>
      <c r="AL46" s="531">
        <f t="shared" si="32"/>
        <v>0.16</v>
      </c>
      <c r="AM46" s="531">
        <f t="shared" si="32"/>
        <v>0.16666666666666666</v>
      </c>
    </row>
    <row r="47" spans="1:39" x14ac:dyDescent="0.2">
      <c r="A47" s="478"/>
      <c r="B47" s="478" t="s">
        <v>880</v>
      </c>
      <c r="C47" s="504"/>
      <c r="D47" s="489">
        <v>5</v>
      </c>
      <c r="E47" s="489">
        <v>10</v>
      </c>
      <c r="F47" s="489">
        <v>20</v>
      </c>
      <c r="G47" s="489">
        <v>50</v>
      </c>
      <c r="H47" s="489">
        <v>100</v>
      </c>
      <c r="I47" s="489">
        <v>200</v>
      </c>
      <c r="J47" s="490">
        <v>3</v>
      </c>
      <c r="K47" s="490">
        <v>5</v>
      </c>
      <c r="L47" s="490">
        <v>10</v>
      </c>
      <c r="M47" s="490">
        <v>25</v>
      </c>
      <c r="N47" s="490">
        <v>50</v>
      </c>
      <c r="O47" s="490">
        <v>100</v>
      </c>
      <c r="P47" s="478"/>
      <c r="Q47" s="478" t="s">
        <v>880</v>
      </c>
      <c r="R47" s="504"/>
      <c r="S47" s="489">
        <v>5</v>
      </c>
      <c r="T47" s="489">
        <v>10</v>
      </c>
      <c r="U47" s="489">
        <v>20</v>
      </c>
      <c r="V47" s="489">
        <v>50</v>
      </c>
      <c r="W47" s="489">
        <v>100</v>
      </c>
      <c r="X47" s="489">
        <v>200</v>
      </c>
      <c r="Y47" s="490">
        <v>3</v>
      </c>
      <c r="Z47" s="490">
        <v>5</v>
      </c>
      <c r="AA47" s="490">
        <v>10</v>
      </c>
      <c r="AB47" s="490">
        <v>25</v>
      </c>
      <c r="AC47" s="490">
        <v>50</v>
      </c>
      <c r="AD47" s="490">
        <v>100</v>
      </c>
      <c r="AE47" s="478"/>
      <c r="AF47" s="504"/>
      <c r="AG47" s="504">
        <v>10</v>
      </c>
      <c r="AH47" s="531">
        <f t="shared" ref="AH47:AM47" si="33">AH31/D5</f>
        <v>0.27027027027027029</v>
      </c>
      <c r="AI47" s="531">
        <f t="shared" si="33"/>
        <v>0.16666666666666666</v>
      </c>
      <c r="AJ47" s="531">
        <f t="shared" si="33"/>
        <v>0.1388888888888889</v>
      </c>
      <c r="AK47" s="531">
        <f t="shared" si="33"/>
        <v>0.13333333333333333</v>
      </c>
      <c r="AL47" s="531">
        <f t="shared" si="33"/>
        <v>0.13333333333333333</v>
      </c>
      <c r="AM47" s="531">
        <f t="shared" si="33"/>
        <v>0.1388888888888889</v>
      </c>
    </row>
    <row r="48" spans="1:39" x14ac:dyDescent="0.2">
      <c r="A48" s="478"/>
      <c r="B48" s="493" t="s">
        <v>881</v>
      </c>
      <c r="C48" s="542"/>
      <c r="D48" s="494">
        <v>0</v>
      </c>
      <c r="E48" s="494">
        <v>0</v>
      </c>
      <c r="F48" s="494">
        <v>0</v>
      </c>
      <c r="G48" s="494">
        <v>0</v>
      </c>
      <c r="H48" s="494">
        <v>0</v>
      </c>
      <c r="I48" s="494">
        <v>0</v>
      </c>
      <c r="J48" s="495">
        <v>5</v>
      </c>
      <c r="K48" s="495">
        <v>15</v>
      </c>
      <c r="L48" s="495">
        <v>50</v>
      </c>
      <c r="M48" s="495">
        <v>125</v>
      </c>
      <c r="N48" s="495">
        <v>300</v>
      </c>
      <c r="O48" s="495">
        <v>800</v>
      </c>
      <c r="P48" s="478"/>
      <c r="Q48" s="493" t="s">
        <v>881</v>
      </c>
      <c r="R48" s="542"/>
      <c r="S48" s="494">
        <v>0</v>
      </c>
      <c r="T48" s="494">
        <v>0</v>
      </c>
      <c r="U48" s="494">
        <v>0</v>
      </c>
      <c r="V48" s="494">
        <v>0</v>
      </c>
      <c r="W48" s="494">
        <v>0</v>
      </c>
      <c r="X48" s="494">
        <v>0</v>
      </c>
      <c r="Y48" s="495">
        <v>5</v>
      </c>
      <c r="Z48" s="495">
        <v>15</v>
      </c>
      <c r="AA48" s="495">
        <v>50</v>
      </c>
      <c r="AB48" s="495">
        <v>125</v>
      </c>
      <c r="AC48" s="495">
        <v>300</v>
      </c>
      <c r="AD48" s="495">
        <v>800</v>
      </c>
      <c r="AE48" s="478"/>
      <c r="AF48" s="478"/>
      <c r="AG48" s="478"/>
      <c r="AH48" s="478"/>
      <c r="AI48" s="478"/>
      <c r="AJ48" s="478"/>
      <c r="AK48" s="478"/>
      <c r="AL48" s="478"/>
      <c r="AM48" s="478"/>
    </row>
    <row r="49" spans="1:39" x14ac:dyDescent="0.2">
      <c r="A49" s="478"/>
      <c r="B49" s="543" t="s">
        <v>895</v>
      </c>
      <c r="C49" s="497"/>
      <c r="D49" s="478"/>
      <c r="E49" s="478"/>
      <c r="F49" s="478"/>
      <c r="G49" s="478"/>
      <c r="H49" s="478"/>
      <c r="I49" s="478"/>
      <c r="J49" s="478"/>
      <c r="K49" s="478"/>
      <c r="L49" s="478"/>
      <c r="M49" s="478"/>
      <c r="N49" s="478"/>
      <c r="O49" s="478"/>
      <c r="P49" s="478"/>
      <c r="Q49" s="543" t="s">
        <v>895</v>
      </c>
      <c r="R49" s="497"/>
      <c r="S49" s="478"/>
      <c r="T49" s="478"/>
      <c r="U49" s="478"/>
      <c r="V49" s="478"/>
      <c r="W49" s="478"/>
      <c r="X49" s="478"/>
      <c r="Y49" s="478"/>
      <c r="Z49" s="478"/>
      <c r="AA49" s="478"/>
      <c r="AB49" s="478"/>
      <c r="AC49" s="478"/>
      <c r="AD49" s="478"/>
      <c r="AE49" s="478"/>
      <c r="AF49" s="478"/>
      <c r="AG49" s="478"/>
      <c r="AH49" s="478"/>
      <c r="AI49" s="478"/>
      <c r="AJ49" s="478"/>
      <c r="AK49" s="478"/>
      <c r="AL49" s="478"/>
      <c r="AM49" s="478"/>
    </row>
    <row r="50" spans="1:39" x14ac:dyDescent="0.2">
      <c r="A50" s="478"/>
      <c r="B50" s="543" t="s">
        <v>896</v>
      </c>
      <c r="C50" s="497"/>
      <c r="D50" s="478"/>
      <c r="E50" s="478"/>
      <c r="F50" s="478"/>
      <c r="G50" s="478"/>
      <c r="H50" s="478"/>
      <c r="I50" s="478"/>
      <c r="J50" s="478"/>
      <c r="K50" s="478"/>
      <c r="L50" s="478"/>
      <c r="M50" s="478"/>
      <c r="N50" s="478"/>
      <c r="O50" s="478"/>
      <c r="P50" s="478"/>
      <c r="Q50" s="543" t="s">
        <v>896</v>
      </c>
      <c r="R50" s="497"/>
      <c r="S50" s="478"/>
      <c r="T50" s="478"/>
      <c r="U50" s="478"/>
      <c r="V50" s="478"/>
      <c r="W50" s="478"/>
      <c r="X50" s="478"/>
      <c r="Y50" s="478"/>
      <c r="Z50" s="478"/>
      <c r="AA50" s="478"/>
      <c r="AB50" s="478"/>
      <c r="AC50" s="478"/>
      <c r="AD50" s="478"/>
      <c r="AE50" s="478"/>
      <c r="AF50" s="478"/>
      <c r="AG50" s="478"/>
      <c r="AH50" s="478"/>
      <c r="AI50" s="478"/>
      <c r="AJ50" s="478"/>
      <c r="AK50" s="478"/>
      <c r="AL50" s="478"/>
      <c r="AM50" s="478"/>
    </row>
    <row r="51" spans="1:39" x14ac:dyDescent="0.2">
      <c r="A51" s="478"/>
      <c r="B51" s="543" t="s">
        <v>897</v>
      </c>
      <c r="C51" s="544"/>
      <c r="D51" s="497"/>
      <c r="E51" s="497"/>
      <c r="F51" s="497"/>
      <c r="G51" s="497"/>
      <c r="H51" s="497"/>
      <c r="I51" s="497"/>
      <c r="J51" s="497"/>
      <c r="K51" s="497"/>
      <c r="L51" s="497"/>
      <c r="M51" s="497"/>
      <c r="N51" s="497"/>
      <c r="O51" s="497"/>
      <c r="P51" s="478"/>
      <c r="Q51" s="543"/>
      <c r="R51" s="544"/>
      <c r="S51" s="497"/>
      <c r="T51" s="497"/>
      <c r="U51" s="497"/>
      <c r="V51" s="497"/>
      <c r="W51" s="497"/>
      <c r="X51" s="497"/>
      <c r="Y51" s="497"/>
      <c r="Z51" s="497"/>
      <c r="AA51" s="497"/>
      <c r="AB51" s="497"/>
      <c r="AC51" s="497"/>
      <c r="AD51" s="497"/>
      <c r="AE51" s="478"/>
      <c r="AF51" s="478"/>
      <c r="AG51" s="478"/>
      <c r="AH51" s="478"/>
      <c r="AI51" s="478"/>
      <c r="AJ51" s="478"/>
      <c r="AK51" s="478"/>
      <c r="AL51" s="478"/>
      <c r="AM51" s="478"/>
    </row>
    <row r="52" spans="1:39" x14ac:dyDescent="0.2">
      <c r="A52" s="478"/>
      <c r="B52" s="543"/>
      <c r="C52" s="544"/>
      <c r="D52" s="478"/>
      <c r="E52" s="478"/>
      <c r="F52" s="478"/>
      <c r="G52" s="478"/>
      <c r="H52" s="478"/>
      <c r="I52" s="478"/>
      <c r="J52" s="497"/>
      <c r="K52" s="497"/>
      <c r="L52" s="497"/>
      <c r="M52" s="497"/>
      <c r="N52" s="497"/>
      <c r="O52" s="478"/>
      <c r="P52" s="478"/>
      <c r="Q52" s="543"/>
      <c r="R52" s="544"/>
      <c r="S52" s="478"/>
      <c r="T52" s="478"/>
      <c r="U52" s="478"/>
      <c r="V52" s="478"/>
      <c r="W52" s="478"/>
      <c r="X52" s="478"/>
      <c r="Y52" s="497"/>
      <c r="Z52" s="497"/>
      <c r="AA52" s="497"/>
      <c r="AB52" s="497"/>
      <c r="AC52" s="497"/>
      <c r="AD52" s="478"/>
      <c r="AE52" s="478"/>
      <c r="AF52" s="478"/>
      <c r="AG52" s="478"/>
      <c r="AH52" s="478"/>
      <c r="AI52" s="478"/>
      <c r="AJ52" s="478"/>
      <c r="AK52" s="478"/>
      <c r="AL52" s="478"/>
      <c r="AM52" s="478"/>
    </row>
    <row r="53" spans="1:39" x14ac:dyDescent="0.2">
      <c r="A53" s="478"/>
      <c r="B53" s="478" t="s">
        <v>882</v>
      </c>
      <c r="C53" s="478"/>
      <c r="D53" s="478"/>
      <c r="E53" s="478"/>
      <c r="F53" s="478"/>
      <c r="G53" s="478"/>
      <c r="H53" s="478"/>
      <c r="I53" s="478"/>
      <c r="J53" s="497"/>
      <c r="K53" s="497"/>
      <c r="L53" s="497"/>
      <c r="M53" s="497"/>
      <c r="N53" s="497"/>
      <c r="O53" s="497"/>
      <c r="P53" s="478"/>
      <c r="Q53" s="478"/>
      <c r="R53" s="478"/>
      <c r="S53" s="478"/>
      <c r="T53" s="478"/>
      <c r="U53" s="478"/>
      <c r="V53" s="478"/>
      <c r="W53" s="478"/>
      <c r="X53" s="478"/>
      <c r="Y53" s="497"/>
      <c r="Z53" s="497"/>
      <c r="AA53" s="497"/>
      <c r="AB53" s="497"/>
      <c r="AC53" s="497"/>
      <c r="AD53" s="497"/>
      <c r="AE53" s="478"/>
      <c r="AF53" s="478"/>
      <c r="AG53" s="478"/>
      <c r="AH53" s="478"/>
      <c r="AI53" s="478"/>
      <c r="AJ53" s="478"/>
      <c r="AK53" s="478"/>
      <c r="AL53" s="478"/>
      <c r="AM53" s="478"/>
    </row>
    <row r="54" spans="1:39" x14ac:dyDescent="0.2">
      <c r="A54" s="478"/>
      <c r="B54" s="478" t="s">
        <v>1216</v>
      </c>
      <c r="C54" s="478"/>
      <c r="D54" s="478"/>
      <c r="E54" s="478"/>
      <c r="F54" s="478"/>
      <c r="G54" s="478"/>
      <c r="H54" s="478"/>
      <c r="I54" s="478"/>
      <c r="J54" s="497"/>
      <c r="K54" s="497"/>
      <c r="L54" s="497"/>
      <c r="M54" s="497"/>
      <c r="N54" s="497"/>
      <c r="O54" s="478"/>
      <c r="P54" s="478"/>
      <c r="Q54" s="478"/>
      <c r="R54" s="478"/>
      <c r="S54" s="478"/>
      <c r="T54" s="478"/>
      <c r="U54" s="478"/>
      <c r="V54" s="478"/>
      <c r="W54" s="478"/>
      <c r="X54" s="478"/>
      <c r="Y54" s="497"/>
      <c r="Z54" s="497"/>
      <c r="AA54" s="497"/>
      <c r="AB54" s="497"/>
      <c r="AC54" s="497"/>
      <c r="AD54" s="478"/>
      <c r="AE54" s="478"/>
      <c r="AF54" s="478"/>
      <c r="AG54" s="478"/>
      <c r="AH54" s="478"/>
      <c r="AI54" s="478"/>
      <c r="AJ54" s="478"/>
      <c r="AK54" s="478"/>
      <c r="AL54" s="478"/>
      <c r="AM54" s="478"/>
    </row>
    <row r="55" spans="1:39" x14ac:dyDescent="0.2">
      <c r="A55" s="478"/>
      <c r="B55" s="478" t="s">
        <v>1215</v>
      </c>
      <c r="C55" s="478"/>
      <c r="D55" s="478"/>
      <c r="E55" s="478"/>
      <c r="F55" s="478"/>
      <c r="G55" s="478"/>
      <c r="H55" s="478"/>
      <c r="I55" s="478"/>
      <c r="J55" s="478"/>
      <c r="K55" s="478"/>
      <c r="L55" s="497"/>
      <c r="M55" s="497"/>
      <c r="N55" s="497"/>
      <c r="O55" s="497"/>
      <c r="P55" s="478"/>
      <c r="Q55" s="478"/>
      <c r="R55" s="478"/>
      <c r="S55" s="478"/>
      <c r="T55" s="478"/>
      <c r="U55" s="478"/>
      <c r="V55" s="478"/>
      <c r="W55" s="478"/>
      <c r="X55" s="478"/>
      <c r="Y55" s="478"/>
      <c r="Z55" s="478"/>
      <c r="AA55" s="497"/>
      <c r="AB55" s="497"/>
      <c r="AC55" s="497"/>
      <c r="AD55" s="497"/>
      <c r="AE55" s="478"/>
      <c r="AF55" s="478"/>
      <c r="AG55" s="478"/>
      <c r="AH55" s="478"/>
      <c r="AI55" s="478"/>
      <c r="AJ55" s="478"/>
      <c r="AK55" s="478"/>
      <c r="AL55" s="478"/>
      <c r="AM55" s="478"/>
    </row>
    <row r="56" spans="1:39" x14ac:dyDescent="0.2">
      <c r="A56" s="478"/>
      <c r="B56" s="478" t="s">
        <v>1217</v>
      </c>
      <c r="C56" s="478"/>
      <c r="D56" s="478"/>
      <c r="E56" s="478"/>
      <c r="F56" s="478"/>
      <c r="G56" s="478"/>
      <c r="H56" s="478"/>
      <c r="I56" s="478"/>
      <c r="J56" s="478"/>
      <c r="K56" s="478"/>
      <c r="L56" s="497"/>
      <c r="M56" s="497"/>
      <c r="N56" s="497"/>
      <c r="O56" s="497"/>
      <c r="P56" s="478"/>
      <c r="Q56" s="478"/>
      <c r="R56" s="478"/>
      <c r="S56" s="478"/>
      <c r="T56" s="478"/>
      <c r="U56" s="478"/>
      <c r="V56" s="478"/>
      <c r="W56" s="478"/>
      <c r="X56" s="478"/>
      <c r="Y56" s="478"/>
      <c r="Z56" s="478"/>
      <c r="AA56" s="497"/>
      <c r="AB56" s="497"/>
      <c r="AC56" s="497"/>
      <c r="AD56" s="497"/>
      <c r="AE56" s="478"/>
      <c r="AF56" s="478"/>
      <c r="AG56" s="478"/>
      <c r="AH56" s="478"/>
      <c r="AI56" s="478"/>
      <c r="AJ56" s="478"/>
      <c r="AK56" s="478"/>
      <c r="AL56" s="478"/>
      <c r="AM56" s="478"/>
    </row>
    <row r="57" spans="1:39" x14ac:dyDescent="0.2">
      <c r="A57" s="478"/>
      <c r="B57" s="478" t="s">
        <v>1214</v>
      </c>
      <c r="C57" s="478"/>
      <c r="D57" s="478"/>
      <c r="E57" s="478"/>
      <c r="F57" s="478"/>
      <c r="G57" s="478"/>
      <c r="H57" s="478"/>
      <c r="I57" s="478"/>
      <c r="J57" s="478"/>
      <c r="K57" s="478"/>
      <c r="L57" s="478"/>
      <c r="M57" s="478"/>
      <c r="N57" s="478"/>
      <c r="O57" s="478"/>
      <c r="P57" s="478"/>
      <c r="Q57" s="478"/>
      <c r="R57" s="478"/>
      <c r="S57" s="478"/>
      <c r="T57" s="478"/>
      <c r="U57" s="478"/>
      <c r="V57" s="478"/>
      <c r="W57" s="478"/>
      <c r="X57" s="478"/>
      <c r="Y57" s="478"/>
      <c r="Z57" s="478"/>
      <c r="AA57" s="478"/>
      <c r="AB57" s="478"/>
      <c r="AC57" s="478"/>
      <c r="AD57" s="478"/>
      <c r="AE57" s="478"/>
      <c r="AF57" s="478"/>
      <c r="AG57" s="478"/>
      <c r="AH57" s="478"/>
      <c r="AI57" s="478"/>
      <c r="AJ57" s="478"/>
      <c r="AK57" s="478"/>
      <c r="AL57" s="478"/>
      <c r="AM57" s="478"/>
    </row>
    <row r="58" spans="1:39" x14ac:dyDescent="0.2">
      <c r="A58" s="478"/>
      <c r="B58" s="478" t="s">
        <v>1213</v>
      </c>
      <c r="C58" s="478"/>
      <c r="D58" s="478"/>
      <c r="E58" s="478"/>
      <c r="F58" s="478"/>
      <c r="G58" s="478"/>
      <c r="H58" s="478"/>
      <c r="I58" s="478"/>
      <c r="J58" s="478"/>
      <c r="K58" s="478"/>
      <c r="L58" s="478"/>
      <c r="M58" s="478"/>
      <c r="N58" s="478"/>
      <c r="O58" s="478"/>
      <c r="P58" s="478"/>
      <c r="Q58" s="478"/>
      <c r="R58" s="478"/>
      <c r="S58" s="478"/>
      <c r="T58" s="478"/>
      <c r="U58" s="478"/>
      <c r="V58" s="478"/>
      <c r="W58" s="478"/>
      <c r="X58" s="478"/>
      <c r="Y58" s="478"/>
      <c r="Z58" s="478"/>
      <c r="AA58" s="478"/>
      <c r="AB58" s="478"/>
      <c r="AC58" s="478"/>
      <c r="AD58" s="478"/>
      <c r="AE58" s="478"/>
      <c r="AF58" s="478"/>
      <c r="AG58" s="478"/>
      <c r="AH58" s="478"/>
      <c r="AI58" s="478"/>
      <c r="AJ58" s="478"/>
      <c r="AK58" s="478"/>
      <c r="AL58" s="478"/>
      <c r="AM58" s="478"/>
    </row>
    <row r="59" spans="1:39" x14ac:dyDescent="0.2">
      <c r="A59" s="478"/>
      <c r="B59" s="544"/>
      <c r="C59" s="478"/>
      <c r="D59" s="478"/>
      <c r="E59" s="478"/>
      <c r="F59" s="478"/>
      <c r="G59" s="478"/>
      <c r="H59" s="478"/>
      <c r="I59" s="478"/>
      <c r="J59" s="478"/>
      <c r="K59" s="478"/>
      <c r="L59" s="478"/>
      <c r="M59" s="478"/>
      <c r="N59" s="478"/>
      <c r="O59" s="478"/>
      <c r="P59" s="478"/>
      <c r="Q59" s="478"/>
      <c r="R59" s="478"/>
      <c r="S59" s="478"/>
      <c r="T59" s="478"/>
      <c r="U59" s="478"/>
      <c r="V59" s="478"/>
      <c r="W59" s="478"/>
      <c r="X59" s="478"/>
      <c r="Y59" s="478"/>
      <c r="Z59" s="478"/>
      <c r="AA59" s="478"/>
      <c r="AB59" s="478"/>
      <c r="AC59" s="478"/>
      <c r="AD59" s="478"/>
      <c r="AE59" s="478"/>
      <c r="AF59" s="478"/>
      <c r="AG59" s="478"/>
      <c r="AH59" s="478"/>
      <c r="AI59" s="478"/>
      <c r="AJ59" s="478"/>
      <c r="AK59" s="478"/>
      <c r="AL59" s="478"/>
      <c r="AM59" s="478"/>
    </row>
    <row r="60" spans="1:39" x14ac:dyDescent="0.2">
      <c r="A60" s="478"/>
      <c r="B60" s="544"/>
      <c r="C60" s="544"/>
      <c r="D60" s="478"/>
      <c r="E60" s="478"/>
      <c r="F60" s="478"/>
      <c r="G60" s="478"/>
      <c r="H60" s="478"/>
      <c r="I60" s="478"/>
      <c r="J60" s="478"/>
      <c r="K60" s="478"/>
      <c r="L60" s="497"/>
      <c r="M60" s="497"/>
      <c r="N60" s="497"/>
      <c r="O60" s="497"/>
      <c r="P60" s="478"/>
      <c r="Q60" s="544"/>
      <c r="R60" s="544"/>
      <c r="S60" s="478"/>
      <c r="T60" s="478"/>
      <c r="U60" s="478"/>
      <c r="V60" s="478"/>
      <c r="W60" s="478"/>
      <c r="X60" s="478"/>
      <c r="Y60" s="478"/>
      <c r="Z60" s="478"/>
      <c r="AA60" s="497"/>
      <c r="AB60" s="497"/>
      <c r="AC60" s="497"/>
      <c r="AD60" s="497"/>
      <c r="AE60" s="478"/>
      <c r="AF60" s="478"/>
      <c r="AG60" s="478"/>
      <c r="AH60" s="478"/>
      <c r="AI60" s="478"/>
      <c r="AJ60" s="478"/>
      <c r="AK60" s="478"/>
      <c r="AL60" s="478"/>
      <c r="AM60" s="478"/>
    </row>
    <row r="61" spans="1:39" x14ac:dyDescent="0.2">
      <c r="A61" s="478"/>
      <c r="B61" s="478"/>
      <c r="C61" s="478"/>
      <c r="D61" s="478"/>
      <c r="E61" s="478"/>
      <c r="F61" s="478"/>
      <c r="G61" s="478"/>
      <c r="H61" s="478"/>
      <c r="I61" s="478"/>
      <c r="J61" s="478"/>
      <c r="K61" s="478"/>
      <c r="L61" s="478"/>
      <c r="M61" s="478"/>
      <c r="N61" s="478"/>
      <c r="O61" s="478"/>
      <c r="P61" s="478"/>
      <c r="Q61" s="478"/>
      <c r="R61" s="478"/>
      <c r="S61" s="478"/>
      <c r="T61" s="478"/>
      <c r="U61" s="478"/>
      <c r="V61" s="478"/>
      <c r="W61" s="478"/>
      <c r="X61" s="478"/>
      <c r="Y61" s="478"/>
      <c r="Z61" s="478"/>
      <c r="AA61" s="478"/>
      <c r="AB61" s="478"/>
      <c r="AC61" s="478"/>
      <c r="AD61" s="478"/>
      <c r="AE61" s="478"/>
      <c r="AF61" s="478"/>
      <c r="AG61" s="478"/>
      <c r="AH61" s="478"/>
      <c r="AI61" s="478"/>
      <c r="AJ61" s="478"/>
      <c r="AK61" s="478"/>
      <c r="AL61" s="478"/>
      <c r="AM61" s="478"/>
    </row>
  </sheetData>
  <mergeCells count="7">
    <mergeCell ref="A37:A46"/>
    <mergeCell ref="D1:I1"/>
    <mergeCell ref="J1:O1"/>
    <mergeCell ref="S1:X1"/>
    <mergeCell ref="Y1:AD1"/>
    <mergeCell ref="A10:A19"/>
    <mergeCell ref="A20:A3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D390C-50E4-4D8B-8438-DDB666ABA60F}">
  <dimension ref="A1:U49"/>
  <sheetViews>
    <sheetView workbookViewId="0"/>
  </sheetViews>
  <sheetFormatPr defaultRowHeight="15" x14ac:dyDescent="0.25"/>
  <cols>
    <col min="1" max="2" width="3.7109375" customWidth="1"/>
    <col min="3" max="5" width="20.7109375" customWidth="1"/>
    <col min="6" max="6" width="5.7109375" customWidth="1"/>
    <col min="7" max="7" width="3.7109375" customWidth="1"/>
    <col min="8" max="8" width="4.7109375" customWidth="1"/>
    <col min="9" max="12" width="14.7109375" customWidth="1"/>
    <col min="13" max="14" width="4.7109375" customWidth="1"/>
    <col min="15" max="20" width="14.7109375" customWidth="1"/>
  </cols>
  <sheetData>
    <row r="1" spans="1:21" x14ac:dyDescent="0.25">
      <c r="A1" s="85"/>
      <c r="B1" s="545"/>
      <c r="C1" s="546"/>
      <c r="D1" s="546"/>
      <c r="E1" s="546"/>
      <c r="F1" s="546"/>
      <c r="G1" s="546"/>
      <c r="H1" s="546"/>
      <c r="I1" s="546"/>
      <c r="J1" s="546"/>
      <c r="K1" s="546"/>
      <c r="L1" s="546"/>
      <c r="M1" s="546"/>
      <c r="N1" s="546"/>
      <c r="O1" s="546"/>
      <c r="P1" s="546"/>
      <c r="Q1" s="546"/>
      <c r="R1" s="546"/>
      <c r="S1" s="546"/>
      <c r="T1" s="546"/>
      <c r="U1" s="84"/>
    </row>
    <row r="2" spans="1:21" ht="15.75" x14ac:dyDescent="0.25">
      <c r="A2" s="85"/>
      <c r="B2" s="547"/>
      <c r="C2" s="548" t="s">
        <v>898</v>
      </c>
      <c r="D2" s="549"/>
      <c r="E2" s="550"/>
      <c r="F2" s="550"/>
      <c r="G2" s="546"/>
      <c r="H2" s="548" t="s">
        <v>899</v>
      </c>
      <c r="I2" s="546"/>
      <c r="J2" s="546"/>
      <c r="K2" s="546"/>
      <c r="L2" s="546"/>
      <c r="M2" s="546"/>
      <c r="N2" s="548" t="s">
        <v>900</v>
      </c>
      <c r="O2" s="546"/>
      <c r="P2" s="546"/>
      <c r="Q2" s="546"/>
      <c r="R2" s="546"/>
      <c r="S2" s="546"/>
      <c r="T2" s="546"/>
      <c r="U2" s="84"/>
    </row>
    <row r="3" spans="1:21" x14ac:dyDescent="0.25">
      <c r="A3" s="85"/>
      <c r="B3" s="547"/>
      <c r="C3" s="551"/>
      <c r="D3" s="549"/>
      <c r="E3" s="550"/>
      <c r="F3" s="550"/>
      <c r="G3" s="546"/>
      <c r="H3" s="546"/>
      <c r="I3" s="546"/>
      <c r="J3" s="546"/>
      <c r="K3" s="546"/>
      <c r="L3" s="546"/>
      <c r="M3" s="546"/>
      <c r="N3" s="546"/>
      <c r="O3" s="546"/>
      <c r="P3" s="546"/>
      <c r="Q3" s="546"/>
      <c r="R3" s="546"/>
      <c r="S3" s="546"/>
      <c r="T3" s="546"/>
      <c r="U3" s="84"/>
    </row>
    <row r="4" spans="1:21" ht="15.75" thickBot="1" x14ac:dyDescent="0.3">
      <c r="A4" s="85"/>
      <c r="B4" s="552"/>
      <c r="C4" s="553" t="s">
        <v>901</v>
      </c>
      <c r="D4" s="554" t="s">
        <v>902</v>
      </c>
      <c r="E4" s="553" t="s">
        <v>903</v>
      </c>
      <c r="F4" s="554" t="s">
        <v>602</v>
      </c>
      <c r="G4" s="546"/>
      <c r="H4" s="552"/>
      <c r="I4" s="553" t="s">
        <v>904</v>
      </c>
      <c r="J4" s="555" t="s">
        <v>905</v>
      </c>
      <c r="K4" s="553" t="s">
        <v>906</v>
      </c>
      <c r="L4" s="555" t="s">
        <v>907</v>
      </c>
      <c r="M4" s="546"/>
      <c r="N4" s="552"/>
      <c r="O4" s="553" t="s">
        <v>908</v>
      </c>
      <c r="P4" s="553" t="s">
        <v>904</v>
      </c>
      <c r="Q4" s="555" t="s">
        <v>905</v>
      </c>
      <c r="R4" s="553" t="s">
        <v>909</v>
      </c>
      <c r="S4" s="553" t="s">
        <v>906</v>
      </c>
      <c r="T4" s="555" t="s">
        <v>907</v>
      </c>
      <c r="U4" s="84"/>
    </row>
    <row r="5" spans="1:21" x14ac:dyDescent="0.25">
      <c r="A5" s="85"/>
      <c r="B5" s="556" t="s">
        <v>277</v>
      </c>
      <c r="C5" s="557">
        <v>1000</v>
      </c>
      <c r="D5" s="558">
        <v>1000</v>
      </c>
      <c r="E5" s="557">
        <v>1000</v>
      </c>
      <c r="F5" s="558">
        <v>100</v>
      </c>
      <c r="G5" s="546"/>
      <c r="H5" s="556" t="s">
        <v>277</v>
      </c>
      <c r="I5" s="557">
        <v>30</v>
      </c>
      <c r="J5" s="559">
        <v>40</v>
      </c>
      <c r="K5" s="557">
        <v>20</v>
      </c>
      <c r="L5" s="559">
        <v>30</v>
      </c>
      <c r="M5" s="546"/>
      <c r="N5" s="556" t="s">
        <v>277</v>
      </c>
      <c r="O5" s="557">
        <v>50</v>
      </c>
      <c r="P5" s="557">
        <v>75</v>
      </c>
      <c r="Q5" s="559">
        <v>60</v>
      </c>
      <c r="R5" s="557">
        <v>35</v>
      </c>
      <c r="S5" s="557">
        <v>50</v>
      </c>
      <c r="T5" s="559">
        <v>40</v>
      </c>
      <c r="U5" s="84"/>
    </row>
    <row r="6" spans="1:21" x14ac:dyDescent="0.25">
      <c r="A6" s="85"/>
      <c r="B6" s="556" t="s">
        <v>284</v>
      </c>
      <c r="C6" s="560">
        <v>800</v>
      </c>
      <c r="D6" s="561">
        <v>800</v>
      </c>
      <c r="E6" s="557">
        <v>1000</v>
      </c>
      <c r="F6" s="558">
        <v>75</v>
      </c>
      <c r="G6" s="546"/>
      <c r="H6" s="556" t="s">
        <v>284</v>
      </c>
      <c r="I6" s="557">
        <f>$I$5/$D$5*D6</f>
        <v>24</v>
      </c>
      <c r="J6" s="559">
        <f>$J$5/$C$5*C6</f>
        <v>32</v>
      </c>
      <c r="K6" s="557">
        <f>$K$5/$F$5*F6</f>
        <v>15</v>
      </c>
      <c r="L6" s="559">
        <f>$L$5/$F$5*F6</f>
        <v>22.5</v>
      </c>
      <c r="M6" s="546"/>
      <c r="N6" s="556" t="s">
        <v>284</v>
      </c>
      <c r="O6" s="557">
        <f>$O$5/$D$5*D6</f>
        <v>40</v>
      </c>
      <c r="P6" s="557">
        <f>$P$5/$D$5*D6</f>
        <v>60</v>
      </c>
      <c r="Q6" s="559">
        <f>$Q$5/$C$5*C6</f>
        <v>48</v>
      </c>
      <c r="R6" s="557">
        <f>$R$5/$F$5*F6</f>
        <v>26.25</v>
      </c>
      <c r="S6" s="557">
        <f>$S$5/$F$5*F6</f>
        <v>37.5</v>
      </c>
      <c r="T6" s="559">
        <f>$T$5/$F$5*F6</f>
        <v>30</v>
      </c>
      <c r="U6" s="84"/>
    </row>
    <row r="7" spans="1:21" x14ac:dyDescent="0.25">
      <c r="A7" s="85"/>
      <c r="B7" s="562" t="s">
        <v>303</v>
      </c>
      <c r="C7" s="557">
        <v>650</v>
      </c>
      <c r="D7" s="558">
        <v>700</v>
      </c>
      <c r="E7" s="557">
        <v>1000</v>
      </c>
      <c r="F7" s="558">
        <v>55</v>
      </c>
      <c r="G7" s="546"/>
      <c r="H7" s="562" t="s">
        <v>303</v>
      </c>
      <c r="I7" s="557">
        <f>$I$5/$D$5*D7</f>
        <v>21</v>
      </c>
      <c r="J7" s="559">
        <f>$J$5/$C$5*C7</f>
        <v>26</v>
      </c>
      <c r="K7" s="557">
        <f>$K$5/$F$5*F7</f>
        <v>11</v>
      </c>
      <c r="L7" s="559">
        <f>$L$5/$F$5*F7</f>
        <v>16.5</v>
      </c>
      <c r="M7" s="546"/>
      <c r="N7" s="562" t="s">
        <v>303</v>
      </c>
      <c r="O7" s="557">
        <f>$O$5/$D$5*D7</f>
        <v>35</v>
      </c>
      <c r="P7" s="557">
        <f>$P$5/$D$5*D7</f>
        <v>52.5</v>
      </c>
      <c r="Q7" s="559">
        <f>$Q$5/$C$5*C7</f>
        <v>39</v>
      </c>
      <c r="R7" s="557">
        <f>$R$5/$F$5*F7</f>
        <v>19.25</v>
      </c>
      <c r="S7" s="557">
        <f>$S$5/$F$5*F7</f>
        <v>27.5</v>
      </c>
      <c r="T7" s="559">
        <f>$T$5/$F$5*F7</f>
        <v>22</v>
      </c>
      <c r="U7" s="84"/>
    </row>
    <row r="8" spans="1:21" x14ac:dyDescent="0.25">
      <c r="A8" s="85"/>
      <c r="B8" s="562" t="s">
        <v>315</v>
      </c>
      <c r="C8" s="563">
        <v>500</v>
      </c>
      <c r="D8" s="558">
        <v>600</v>
      </c>
      <c r="E8" s="557">
        <v>1000</v>
      </c>
      <c r="F8" s="558">
        <v>40</v>
      </c>
      <c r="G8" s="546"/>
      <c r="H8" s="562" t="s">
        <v>315</v>
      </c>
      <c r="I8" s="557">
        <f>$I$5/$D$5*D8</f>
        <v>18</v>
      </c>
      <c r="J8" s="559">
        <f>$J$5/$C$5*C8</f>
        <v>20</v>
      </c>
      <c r="K8" s="557">
        <f>$K$5/$F$5*F8</f>
        <v>8</v>
      </c>
      <c r="L8" s="559">
        <f>$L$5/$F$5*F8</f>
        <v>12</v>
      </c>
      <c r="M8" s="546"/>
      <c r="N8" s="562" t="s">
        <v>315</v>
      </c>
      <c r="O8" s="557">
        <f>$O$5/$D$5*D8</f>
        <v>30</v>
      </c>
      <c r="P8" s="557">
        <f>$P$5/$D$5*D8</f>
        <v>45</v>
      </c>
      <c r="Q8" s="559">
        <f>$Q$5/$C$5*C8</f>
        <v>30</v>
      </c>
      <c r="R8" s="557">
        <f>$R$5/$F$5*F8</f>
        <v>14</v>
      </c>
      <c r="S8" s="557">
        <f>$S$5/$F$5*F8</f>
        <v>20</v>
      </c>
      <c r="T8" s="559">
        <f>$T$5/$F$5*F8</f>
        <v>16</v>
      </c>
      <c r="U8" s="84"/>
    </row>
    <row r="9" spans="1:21" x14ac:dyDescent="0.25">
      <c r="A9" s="85"/>
      <c r="B9" s="562" t="s">
        <v>330</v>
      </c>
      <c r="C9" s="557">
        <v>350</v>
      </c>
      <c r="D9" s="564">
        <v>500</v>
      </c>
      <c r="E9" s="557">
        <v>1000</v>
      </c>
      <c r="F9" s="558">
        <v>30</v>
      </c>
      <c r="G9" s="546"/>
      <c r="H9" s="562" t="s">
        <v>330</v>
      </c>
      <c r="I9" s="557">
        <f>$I$5/$D$5*D9</f>
        <v>15</v>
      </c>
      <c r="J9" s="559">
        <f>$J$5/$C$5*C9</f>
        <v>14</v>
      </c>
      <c r="K9" s="557">
        <f>$K$5/$F$5*F9</f>
        <v>6</v>
      </c>
      <c r="L9" s="559">
        <f>$L$5/$F$5*F9</f>
        <v>9</v>
      </c>
      <c r="M9" s="546"/>
      <c r="N9" s="562" t="s">
        <v>330</v>
      </c>
      <c r="O9" s="557">
        <f>$O$5/$D$5*D9</f>
        <v>25</v>
      </c>
      <c r="P9" s="557">
        <f>$P$5/$D$5*D9</f>
        <v>37.5</v>
      </c>
      <c r="Q9" s="559">
        <f>$Q$5/$C$5*C9</f>
        <v>21</v>
      </c>
      <c r="R9" s="557">
        <f>$R$5/$F$5*F9</f>
        <v>10.5</v>
      </c>
      <c r="S9" s="557">
        <f>$S$5/$F$5*F9</f>
        <v>15</v>
      </c>
      <c r="T9" s="559">
        <f>$T$5/$F$5*F9</f>
        <v>12</v>
      </c>
      <c r="U9" s="84"/>
    </row>
    <row r="10" spans="1:21" x14ac:dyDescent="0.25">
      <c r="A10" s="85"/>
      <c r="B10" s="562" t="s">
        <v>348</v>
      </c>
      <c r="C10" s="557">
        <v>250</v>
      </c>
      <c r="D10" s="558">
        <v>400</v>
      </c>
      <c r="E10" s="557">
        <v>1000</v>
      </c>
      <c r="F10" s="558">
        <v>25</v>
      </c>
      <c r="G10" s="546"/>
      <c r="H10" s="562" t="s">
        <v>348</v>
      </c>
      <c r="I10" s="557">
        <f>$I$5/$D$5*D10</f>
        <v>12</v>
      </c>
      <c r="J10" s="559">
        <f>$J$5/$C$5*C10</f>
        <v>10</v>
      </c>
      <c r="K10" s="557">
        <f>$K$5/$F$5*F10</f>
        <v>5</v>
      </c>
      <c r="L10" s="559">
        <f>$L$5/$F$5*F10</f>
        <v>7.5</v>
      </c>
      <c r="M10" s="546"/>
      <c r="N10" s="562" t="s">
        <v>348</v>
      </c>
      <c r="O10" s="557">
        <f>$O$5/$D$5*D10</f>
        <v>20</v>
      </c>
      <c r="P10" s="557">
        <f>$P$5/$D$5*D10</f>
        <v>30</v>
      </c>
      <c r="Q10" s="559">
        <f>$Q$5/$C$5*C10</f>
        <v>15</v>
      </c>
      <c r="R10" s="557">
        <f>$R$5/$F$5*F10</f>
        <v>8.75</v>
      </c>
      <c r="S10" s="557">
        <f>$S$5/$F$5*F10</f>
        <v>12.5</v>
      </c>
      <c r="T10" s="559">
        <f>$T$5/$F$5*F10</f>
        <v>10</v>
      </c>
      <c r="U10" s="84"/>
    </row>
    <row r="11" spans="1:21" x14ac:dyDescent="0.25">
      <c r="A11" s="85"/>
      <c r="B11" s="562"/>
      <c r="C11" s="565"/>
      <c r="D11" s="566"/>
      <c r="E11" s="565"/>
      <c r="F11" s="566"/>
      <c r="G11" s="546"/>
      <c r="H11" s="562"/>
      <c r="I11" s="565"/>
      <c r="J11" s="567"/>
      <c r="K11" s="565"/>
      <c r="L11" s="567"/>
      <c r="M11" s="546"/>
      <c r="N11" s="562"/>
      <c r="O11" s="565"/>
      <c r="P11" s="565"/>
      <c r="Q11" s="567"/>
      <c r="R11" s="565"/>
      <c r="S11" s="565"/>
      <c r="T11" s="567"/>
      <c r="U11" s="84"/>
    </row>
    <row r="12" spans="1:21" x14ac:dyDescent="0.25">
      <c r="A12" s="85"/>
      <c r="B12" s="562"/>
      <c r="C12" s="557" t="s">
        <v>910</v>
      </c>
      <c r="D12" s="558" t="s">
        <v>911</v>
      </c>
      <c r="E12" s="557" t="s">
        <v>912</v>
      </c>
      <c r="F12" s="568" t="s">
        <v>913</v>
      </c>
      <c r="G12" s="546"/>
      <c r="H12" s="562"/>
      <c r="I12" s="569" t="s">
        <v>902</v>
      </c>
      <c r="J12" s="569" t="s">
        <v>901</v>
      </c>
      <c r="K12" s="549"/>
      <c r="L12" s="570"/>
      <c r="M12" s="546"/>
      <c r="N12" s="562"/>
      <c r="O12" s="569" t="s">
        <v>902</v>
      </c>
      <c r="P12" s="569" t="s">
        <v>902</v>
      </c>
      <c r="Q12" s="569" t="s">
        <v>901</v>
      </c>
      <c r="R12" s="569"/>
      <c r="S12" s="549"/>
      <c r="T12" s="570"/>
      <c r="U12" s="84"/>
    </row>
    <row r="13" spans="1:21" x14ac:dyDescent="0.25">
      <c r="A13" s="85"/>
      <c r="B13" s="562"/>
      <c r="C13" s="557" t="s">
        <v>914</v>
      </c>
      <c r="D13" s="558" t="s">
        <v>915</v>
      </c>
      <c r="E13" s="557" t="s">
        <v>916</v>
      </c>
      <c r="F13" s="566"/>
      <c r="G13" s="546"/>
      <c r="H13" s="562"/>
      <c r="I13" s="549"/>
      <c r="J13" s="549"/>
      <c r="K13" s="549"/>
      <c r="L13" s="550"/>
      <c r="M13" s="546"/>
      <c r="N13" s="562"/>
      <c r="O13" s="549"/>
      <c r="P13" s="549"/>
      <c r="Q13" s="549"/>
      <c r="R13" s="549"/>
      <c r="S13" s="549"/>
      <c r="T13" s="550"/>
      <c r="U13" s="84"/>
    </row>
    <row r="14" spans="1:21" x14ac:dyDescent="0.25">
      <c r="A14" s="85"/>
      <c r="B14" s="545"/>
      <c r="C14" s="571" t="s">
        <v>917</v>
      </c>
      <c r="D14" s="558"/>
      <c r="E14" s="557" t="s">
        <v>918</v>
      </c>
      <c r="F14" s="572"/>
      <c r="G14" s="546"/>
      <c r="H14" s="545"/>
      <c r="I14" s="573" t="s">
        <v>919</v>
      </c>
      <c r="J14" s="549"/>
      <c r="K14" s="549"/>
      <c r="L14" s="546"/>
      <c r="M14" s="546"/>
      <c r="N14" s="545"/>
      <c r="O14" s="573" t="s">
        <v>920</v>
      </c>
      <c r="P14" s="573"/>
      <c r="Q14" s="549"/>
      <c r="R14" s="549"/>
      <c r="S14" s="549"/>
      <c r="T14" s="546"/>
      <c r="U14" s="84"/>
    </row>
    <row r="15" spans="1:21" x14ac:dyDescent="0.25">
      <c r="A15" s="85"/>
      <c r="B15" s="545"/>
      <c r="C15" s="557" t="s">
        <v>921</v>
      </c>
      <c r="D15" s="558"/>
      <c r="E15" s="557" t="s">
        <v>922</v>
      </c>
      <c r="F15" s="572"/>
      <c r="G15" s="546"/>
      <c r="H15" s="545"/>
      <c r="I15" s="573" t="s">
        <v>923</v>
      </c>
      <c r="J15" s="549"/>
      <c r="K15" s="549"/>
      <c r="L15" s="546"/>
      <c r="M15" s="546"/>
      <c r="N15" s="545"/>
      <c r="O15" s="573"/>
      <c r="P15" s="573"/>
      <c r="Q15" s="549"/>
      <c r="R15" s="549"/>
      <c r="S15" s="549"/>
      <c r="T15" s="546"/>
      <c r="U15" s="84"/>
    </row>
    <row r="16" spans="1:21" x14ac:dyDescent="0.25">
      <c r="A16" s="85"/>
      <c r="B16" s="545"/>
      <c r="C16" s="571" t="s">
        <v>924</v>
      </c>
      <c r="D16" s="558"/>
      <c r="E16" s="557" t="s">
        <v>334</v>
      </c>
      <c r="F16" s="572"/>
      <c r="G16" s="546"/>
      <c r="H16" s="545"/>
      <c r="I16" s="549" t="s">
        <v>925</v>
      </c>
      <c r="J16" s="549"/>
      <c r="K16" s="549"/>
      <c r="L16" s="546"/>
      <c r="M16" s="546"/>
      <c r="N16" s="545"/>
      <c r="O16" s="549"/>
      <c r="P16" s="549"/>
      <c r="Q16" s="549"/>
      <c r="R16" s="549"/>
      <c r="S16" s="549"/>
      <c r="T16" s="546"/>
      <c r="U16" s="84"/>
    </row>
    <row r="17" spans="1:21" x14ac:dyDescent="0.25">
      <c r="A17" s="85"/>
      <c r="B17" s="545"/>
      <c r="C17" s="557" t="s">
        <v>926</v>
      </c>
      <c r="D17" s="558"/>
      <c r="E17" s="557" t="s">
        <v>333</v>
      </c>
      <c r="F17" s="572"/>
      <c r="G17" s="546"/>
      <c r="H17" s="545"/>
      <c r="I17" s="549"/>
      <c r="J17" s="549"/>
      <c r="K17" s="549"/>
      <c r="L17" s="546"/>
      <c r="M17" s="546"/>
      <c r="N17" s="545"/>
      <c r="O17" s="549"/>
      <c r="P17" s="549"/>
      <c r="Q17" s="549"/>
      <c r="R17" s="549"/>
      <c r="S17" s="549"/>
      <c r="T17" s="546"/>
      <c r="U17" s="84"/>
    </row>
    <row r="18" spans="1:21" ht="15.75" x14ac:dyDescent="0.25">
      <c r="A18" s="85"/>
      <c r="B18" s="545"/>
      <c r="C18" s="574"/>
      <c r="D18" s="558"/>
      <c r="E18" s="557" t="s">
        <v>289</v>
      </c>
      <c r="F18" s="572"/>
      <c r="G18" s="546"/>
      <c r="H18" s="548" t="s">
        <v>927</v>
      </c>
      <c r="I18" s="546"/>
      <c r="J18" s="546"/>
      <c r="K18" s="546"/>
      <c r="L18" s="546"/>
      <c r="M18" s="546"/>
      <c r="N18" s="545"/>
      <c r="O18" s="546"/>
      <c r="P18" s="546"/>
      <c r="Q18" s="549"/>
      <c r="R18" s="549"/>
      <c r="S18" s="549"/>
      <c r="T18" s="546"/>
      <c r="U18" s="84"/>
    </row>
    <row r="19" spans="1:21" x14ac:dyDescent="0.25">
      <c r="A19" s="85"/>
      <c r="B19" s="545"/>
      <c r="C19" s="123" t="s">
        <v>928</v>
      </c>
      <c r="D19" s="558"/>
      <c r="E19" s="557" t="s">
        <v>322</v>
      </c>
      <c r="F19" s="572"/>
      <c r="G19" s="546"/>
      <c r="H19" s="546"/>
      <c r="I19" s="546"/>
      <c r="J19" s="546"/>
      <c r="K19" s="546"/>
      <c r="L19" s="546"/>
      <c r="M19" s="546"/>
      <c r="N19" s="545"/>
      <c r="O19" s="546"/>
      <c r="P19" s="546"/>
      <c r="Q19" s="549"/>
      <c r="R19" s="549"/>
      <c r="S19" s="549"/>
      <c r="T19" s="546"/>
      <c r="U19" s="84"/>
    </row>
    <row r="20" spans="1:21" ht="15.75" thickBot="1" x14ac:dyDescent="0.3">
      <c r="A20" s="85"/>
      <c r="B20" s="545"/>
      <c r="C20" s="123" t="s">
        <v>929</v>
      </c>
      <c r="D20" s="575"/>
      <c r="E20" s="557" t="s">
        <v>311</v>
      </c>
      <c r="F20" s="572"/>
      <c r="G20" s="546"/>
      <c r="H20" s="552"/>
      <c r="I20" s="553" t="s">
        <v>904</v>
      </c>
      <c r="J20" s="555" t="s">
        <v>905</v>
      </c>
      <c r="K20" s="553" t="s">
        <v>906</v>
      </c>
      <c r="L20" s="555" t="s">
        <v>907</v>
      </c>
      <c r="M20" s="546"/>
      <c r="N20" s="545"/>
      <c r="O20" s="546"/>
      <c r="P20" s="546"/>
      <c r="Q20" s="549"/>
      <c r="R20" s="549"/>
      <c r="S20" s="549"/>
      <c r="T20" s="546"/>
      <c r="U20" s="84"/>
    </row>
    <row r="21" spans="1:21" x14ac:dyDescent="0.25">
      <c r="A21" s="85"/>
      <c r="B21" s="545"/>
      <c r="C21" s="123" t="s">
        <v>930</v>
      </c>
      <c r="D21" s="558"/>
      <c r="E21" s="557" t="s">
        <v>343</v>
      </c>
      <c r="F21" s="572"/>
      <c r="G21" s="546"/>
      <c r="H21" s="556" t="s">
        <v>277</v>
      </c>
      <c r="I21" s="557">
        <v>40</v>
      </c>
      <c r="J21" s="559">
        <v>40</v>
      </c>
      <c r="K21" s="557">
        <v>40</v>
      </c>
      <c r="L21" s="559">
        <v>40</v>
      </c>
      <c r="M21" s="546"/>
      <c r="N21" s="545"/>
      <c r="O21" s="546"/>
      <c r="P21" s="546"/>
      <c r="Q21" s="549"/>
      <c r="R21" s="549"/>
      <c r="S21" s="549"/>
      <c r="T21" s="546"/>
      <c r="U21" s="84"/>
    </row>
    <row r="22" spans="1:21" x14ac:dyDescent="0.25">
      <c r="A22" s="85"/>
      <c r="B22" s="545"/>
      <c r="C22" s="576"/>
      <c r="D22" s="546"/>
      <c r="E22" s="546"/>
      <c r="F22" s="546"/>
      <c r="G22" s="546"/>
      <c r="H22" s="556" t="s">
        <v>284</v>
      </c>
      <c r="I22" s="557">
        <f>$I$21/$D$5*D6</f>
        <v>32</v>
      </c>
      <c r="J22" s="559">
        <f>$J$21/$C$5*C6</f>
        <v>32</v>
      </c>
      <c r="K22" s="557">
        <f>$K$21/$F$5*F6</f>
        <v>30</v>
      </c>
      <c r="L22" s="559">
        <f>$L$21/$F$5*F6</f>
        <v>30</v>
      </c>
      <c r="M22" s="546"/>
      <c r="N22" s="546"/>
      <c r="O22" s="546"/>
      <c r="P22" s="546"/>
      <c r="Q22" s="546"/>
      <c r="R22" s="546"/>
      <c r="S22" s="546"/>
      <c r="T22" s="546"/>
      <c r="U22" s="84"/>
    </row>
    <row r="23" spans="1:21" x14ac:dyDescent="0.25">
      <c r="A23" s="85"/>
      <c r="B23" s="545"/>
      <c r="C23" s="576" t="s">
        <v>931</v>
      </c>
      <c r="D23" s="546"/>
      <c r="E23" s="546"/>
      <c r="F23" s="546"/>
      <c r="G23" s="546"/>
      <c r="H23" s="562" t="s">
        <v>303</v>
      </c>
      <c r="I23" s="557">
        <f>$I$21/$D$5*D7</f>
        <v>28</v>
      </c>
      <c r="J23" s="559">
        <f>$J$21/$C$5*C7</f>
        <v>26</v>
      </c>
      <c r="K23" s="557">
        <f>$K$21/$F$5*F7</f>
        <v>22</v>
      </c>
      <c r="L23" s="559">
        <f>$L$21/$F$5*F7</f>
        <v>22</v>
      </c>
      <c r="M23" s="546"/>
      <c r="N23" s="546"/>
      <c r="O23" s="546"/>
      <c r="P23" s="546"/>
      <c r="Q23" s="546"/>
      <c r="R23" s="546"/>
      <c r="S23" s="546"/>
      <c r="T23" s="546"/>
      <c r="U23" s="84"/>
    </row>
    <row r="24" spans="1:21" x14ac:dyDescent="0.25">
      <c r="A24" s="85"/>
      <c r="B24" s="545"/>
      <c r="C24" s="546"/>
      <c r="D24" s="546"/>
      <c r="E24" s="546"/>
      <c r="F24" s="546"/>
      <c r="G24" s="546"/>
      <c r="H24" s="562" t="s">
        <v>315</v>
      </c>
      <c r="I24" s="557">
        <f>$I$21/$D$5*D8</f>
        <v>24</v>
      </c>
      <c r="J24" s="559">
        <f>$J$21/$C$5*C8</f>
        <v>20</v>
      </c>
      <c r="K24" s="557">
        <f>$K$21/$F$5*F8</f>
        <v>16</v>
      </c>
      <c r="L24" s="559">
        <f>$L$21/$F$5*F8</f>
        <v>16</v>
      </c>
      <c r="M24" s="546"/>
      <c r="N24" s="546"/>
      <c r="O24" s="546"/>
      <c r="P24" s="546"/>
      <c r="Q24" s="546"/>
      <c r="R24" s="546"/>
      <c r="S24" s="546"/>
      <c r="T24" s="546"/>
      <c r="U24" s="84"/>
    </row>
    <row r="25" spans="1:21" x14ac:dyDescent="0.25">
      <c r="A25" s="85"/>
      <c r="B25" s="545"/>
      <c r="C25" s="546"/>
      <c r="D25" s="546"/>
      <c r="E25" s="546"/>
      <c r="F25" s="546"/>
      <c r="G25" s="546"/>
      <c r="H25" s="562" t="s">
        <v>330</v>
      </c>
      <c r="I25" s="557">
        <f>$I$21/$D$5*D9</f>
        <v>20</v>
      </c>
      <c r="J25" s="559">
        <f>$J$21/$C$5*C9</f>
        <v>14</v>
      </c>
      <c r="K25" s="557">
        <f>$K$21/$F$5*F9</f>
        <v>12</v>
      </c>
      <c r="L25" s="559">
        <f>$L$21/$F$5*F9</f>
        <v>12</v>
      </c>
      <c r="M25" s="546"/>
      <c r="N25" s="546"/>
      <c r="O25" s="546"/>
      <c r="P25" s="546"/>
      <c r="Q25" s="546"/>
      <c r="R25" s="546"/>
      <c r="S25" s="546"/>
      <c r="T25" s="546"/>
      <c r="U25" s="84"/>
    </row>
    <row r="26" spans="1:21" x14ac:dyDescent="0.25">
      <c r="A26" s="85"/>
      <c r="B26" s="545"/>
      <c r="C26" s="546"/>
      <c r="D26" s="546"/>
      <c r="E26" s="546"/>
      <c r="F26" s="546"/>
      <c r="G26" s="546"/>
      <c r="H26" s="562" t="s">
        <v>348</v>
      </c>
      <c r="I26" s="557">
        <f>$I$21/$D$5*D10</f>
        <v>16</v>
      </c>
      <c r="J26" s="559">
        <f>$J$21/$C$5*C10</f>
        <v>10</v>
      </c>
      <c r="K26" s="557">
        <f>$K$21/$F$5*F10</f>
        <v>10</v>
      </c>
      <c r="L26" s="559">
        <f>$L$21/$F$5*F10</f>
        <v>10</v>
      </c>
      <c r="M26" s="546"/>
      <c r="N26" s="546"/>
      <c r="O26" s="546"/>
      <c r="P26" s="546"/>
      <c r="Q26" s="546"/>
      <c r="R26" s="546"/>
      <c r="S26" s="546"/>
      <c r="T26" s="546"/>
      <c r="U26" s="84"/>
    </row>
    <row r="27" spans="1:21" x14ac:dyDescent="0.25">
      <c r="A27" s="85"/>
      <c r="B27" s="545"/>
      <c r="C27" s="546"/>
      <c r="D27" s="546"/>
      <c r="E27" s="546"/>
      <c r="F27" s="546"/>
      <c r="G27" s="546"/>
      <c r="H27" s="562"/>
      <c r="I27" s="565"/>
      <c r="J27" s="567"/>
      <c r="K27" s="565"/>
      <c r="L27" s="567"/>
      <c r="M27" s="546"/>
      <c r="N27" s="546"/>
      <c r="O27" s="546"/>
      <c r="P27" s="546"/>
      <c r="Q27" s="546"/>
      <c r="R27" s="546"/>
      <c r="S27" s="546"/>
      <c r="T27" s="546"/>
      <c r="U27" s="84"/>
    </row>
    <row r="28" spans="1:21" x14ac:dyDescent="0.25">
      <c r="A28" s="85"/>
      <c r="B28" s="545"/>
      <c r="C28" s="546"/>
      <c r="D28" s="546"/>
      <c r="E28" s="546"/>
      <c r="F28" s="546"/>
      <c r="G28" s="546"/>
      <c r="H28" s="562"/>
      <c r="I28" s="569" t="s">
        <v>902</v>
      </c>
      <c r="J28" s="569" t="s">
        <v>901</v>
      </c>
      <c r="K28" s="549"/>
      <c r="L28" s="570"/>
      <c r="M28" s="546"/>
      <c r="N28" s="546"/>
      <c r="O28" s="546"/>
      <c r="P28" s="546"/>
      <c r="Q28" s="546"/>
      <c r="R28" s="546"/>
      <c r="S28" s="546"/>
      <c r="T28" s="546"/>
      <c r="U28" s="84"/>
    </row>
    <row r="29" spans="1:21" x14ac:dyDescent="0.25">
      <c r="A29" s="85"/>
      <c r="B29" s="545"/>
      <c r="C29" s="546"/>
      <c r="D29" s="546"/>
      <c r="E29" s="546"/>
      <c r="F29" s="546"/>
      <c r="G29" s="546"/>
      <c r="H29" s="562"/>
      <c r="I29" s="549"/>
      <c r="J29" s="549"/>
      <c r="K29" s="549"/>
      <c r="L29" s="550"/>
      <c r="M29" s="546"/>
      <c r="N29" s="546"/>
      <c r="O29" s="546"/>
      <c r="P29" s="546"/>
      <c r="Q29" s="546"/>
      <c r="R29" s="546"/>
      <c r="S29" s="546"/>
      <c r="T29" s="546"/>
      <c r="U29" s="84"/>
    </row>
    <row r="30" spans="1:21" x14ac:dyDescent="0.25">
      <c r="A30" s="85"/>
      <c r="B30" s="545"/>
      <c r="C30" s="546"/>
      <c r="D30" s="546"/>
      <c r="E30" s="546"/>
      <c r="F30" s="546"/>
      <c r="G30" s="546"/>
      <c r="H30" s="545"/>
      <c r="I30" s="573" t="s">
        <v>932</v>
      </c>
      <c r="J30" s="549"/>
      <c r="K30" s="549"/>
      <c r="L30" s="546"/>
      <c r="M30" s="546"/>
      <c r="N30" s="546"/>
      <c r="O30" s="546"/>
      <c r="P30" s="546"/>
      <c r="Q30" s="546"/>
      <c r="R30" s="546"/>
      <c r="S30" s="546"/>
      <c r="T30" s="546"/>
      <c r="U30" s="84"/>
    </row>
    <row r="31" spans="1:21" x14ac:dyDescent="0.25">
      <c r="A31" s="85"/>
      <c r="B31" s="786"/>
      <c r="C31" s="546"/>
      <c r="D31" s="546"/>
      <c r="E31" s="546"/>
      <c r="F31" s="546"/>
      <c r="G31" s="546"/>
      <c r="H31" s="786"/>
      <c r="I31" s="573" t="s">
        <v>1218</v>
      </c>
      <c r="J31" s="549"/>
      <c r="K31" s="549"/>
      <c r="L31" s="546"/>
      <c r="M31" s="546"/>
      <c r="N31" s="546"/>
      <c r="O31" s="546"/>
      <c r="P31" s="546"/>
      <c r="Q31" s="546"/>
      <c r="R31" s="546"/>
      <c r="S31" s="546"/>
      <c r="T31" s="546"/>
      <c r="U31" s="84"/>
    </row>
    <row r="32" spans="1:21" x14ac:dyDescent="0.25">
      <c r="A32" s="85"/>
      <c r="B32" s="545"/>
      <c r="C32" s="546"/>
      <c r="D32" s="546"/>
      <c r="E32" s="546"/>
      <c r="F32" s="546"/>
      <c r="G32" s="546"/>
      <c r="H32" s="545"/>
      <c r="I32" s="573" t="s">
        <v>933</v>
      </c>
      <c r="J32" s="549"/>
      <c r="K32" s="549"/>
      <c r="L32" s="546"/>
      <c r="M32" s="546"/>
      <c r="N32" s="546"/>
      <c r="O32" s="546"/>
      <c r="P32" s="546"/>
      <c r="Q32" s="546"/>
      <c r="R32" s="546"/>
      <c r="S32" s="546"/>
      <c r="T32" s="546"/>
      <c r="U32" s="84"/>
    </row>
    <row r="33" spans="1:21" x14ac:dyDescent="0.25">
      <c r="A33" s="85"/>
      <c r="B33" s="545"/>
      <c r="C33" s="546"/>
      <c r="D33" s="546"/>
      <c r="E33" s="546"/>
      <c r="F33" s="546"/>
      <c r="G33" s="546"/>
      <c r="H33" s="577"/>
      <c r="I33" s="578"/>
      <c r="J33" s="578"/>
      <c r="K33" s="578"/>
      <c r="L33" s="579"/>
      <c r="M33" s="546"/>
      <c r="N33" s="546"/>
      <c r="O33" s="546"/>
      <c r="P33" s="546"/>
      <c r="Q33" s="546"/>
      <c r="R33" s="546"/>
      <c r="S33" s="546"/>
      <c r="T33" s="546"/>
      <c r="U33" s="84"/>
    </row>
    <row r="34" spans="1:21" ht="15.75" x14ac:dyDescent="0.25">
      <c r="A34" s="85"/>
      <c r="B34" s="545"/>
      <c r="C34" s="546"/>
      <c r="D34" s="546"/>
      <c r="E34" s="546"/>
      <c r="F34" s="546"/>
      <c r="G34" s="546"/>
      <c r="H34" s="548" t="s">
        <v>934</v>
      </c>
      <c r="I34" s="546"/>
      <c r="J34" s="546"/>
      <c r="K34" s="546"/>
      <c r="L34" s="546"/>
      <c r="M34" s="546"/>
      <c r="N34" s="546"/>
      <c r="O34" s="546"/>
      <c r="P34" s="546"/>
      <c r="Q34" s="546"/>
      <c r="R34" s="546"/>
      <c r="S34" s="546"/>
      <c r="T34" s="546"/>
      <c r="U34" s="84"/>
    </row>
    <row r="35" spans="1:21" x14ac:dyDescent="0.25">
      <c r="A35" s="85"/>
      <c r="B35" s="545"/>
      <c r="C35" s="546"/>
      <c r="D35" s="546"/>
      <c r="E35" s="546"/>
      <c r="F35" s="546"/>
      <c r="G35" s="546"/>
      <c r="H35" s="546"/>
      <c r="I35" s="546"/>
      <c r="J35" s="546"/>
      <c r="K35" s="546"/>
      <c r="L35" s="546"/>
      <c r="M35" s="546"/>
      <c r="N35" s="546"/>
      <c r="O35" s="546"/>
      <c r="P35" s="546"/>
      <c r="Q35" s="546"/>
      <c r="R35" s="546"/>
      <c r="S35" s="546"/>
      <c r="T35" s="546"/>
      <c r="U35" s="84"/>
    </row>
    <row r="36" spans="1:21" ht="15.75" thickBot="1" x14ac:dyDescent="0.3">
      <c r="A36" s="85"/>
      <c r="B36" s="545"/>
      <c r="C36" s="546"/>
      <c r="D36" s="546"/>
      <c r="E36" s="546"/>
      <c r="F36" s="546"/>
      <c r="G36" s="546"/>
      <c r="H36" s="552"/>
      <c r="I36" s="553" t="s">
        <v>904</v>
      </c>
      <c r="J36" s="555" t="s">
        <v>905</v>
      </c>
      <c r="K36" s="553" t="s">
        <v>906</v>
      </c>
      <c r="L36" s="555" t="s">
        <v>907</v>
      </c>
      <c r="M36" s="546"/>
      <c r="N36" s="546"/>
      <c r="O36" s="546"/>
      <c r="P36" s="546"/>
      <c r="Q36" s="546"/>
      <c r="R36" s="546"/>
      <c r="S36" s="546"/>
      <c r="T36" s="546"/>
      <c r="U36" s="84"/>
    </row>
    <row r="37" spans="1:21" x14ac:dyDescent="0.25">
      <c r="A37" s="85"/>
      <c r="B37" s="545"/>
      <c r="C37" s="546"/>
      <c r="D37" s="546"/>
      <c r="E37" s="546"/>
      <c r="F37" s="546"/>
      <c r="G37" s="546"/>
      <c r="H37" s="556" t="s">
        <v>277</v>
      </c>
      <c r="I37" s="557">
        <v>75</v>
      </c>
      <c r="J37" s="559">
        <v>100</v>
      </c>
      <c r="K37" s="557">
        <v>75</v>
      </c>
      <c r="L37" s="559">
        <v>100</v>
      </c>
      <c r="M37" s="546"/>
      <c r="N37" s="546"/>
      <c r="O37" s="546"/>
      <c r="P37" s="546"/>
      <c r="Q37" s="546"/>
      <c r="R37" s="546"/>
      <c r="S37" s="546"/>
      <c r="T37" s="546"/>
      <c r="U37" s="84"/>
    </row>
    <row r="38" spans="1:21" x14ac:dyDescent="0.25">
      <c r="A38" s="85"/>
      <c r="B38" s="545"/>
      <c r="C38" s="546"/>
      <c r="D38" s="546"/>
      <c r="E38" s="546"/>
      <c r="F38" s="546"/>
      <c r="G38" s="546"/>
      <c r="H38" s="556" t="s">
        <v>284</v>
      </c>
      <c r="I38" s="557">
        <f>$I$37/$D$5*D6</f>
        <v>60</v>
      </c>
      <c r="J38" s="559">
        <f>$J$37/$C$5*C6</f>
        <v>80</v>
      </c>
      <c r="K38" s="557">
        <f>$K$37/$F$5*F6</f>
        <v>56.25</v>
      </c>
      <c r="L38" s="559">
        <f>$L$37/$F$5*F6</f>
        <v>75</v>
      </c>
      <c r="M38" s="546"/>
      <c r="N38" s="546"/>
      <c r="O38" s="546"/>
      <c r="P38" s="546"/>
      <c r="Q38" s="546"/>
      <c r="R38" s="546"/>
      <c r="S38" s="546"/>
      <c r="T38" s="546"/>
      <c r="U38" s="84"/>
    </row>
    <row r="39" spans="1:21" x14ac:dyDescent="0.25">
      <c r="A39" s="85"/>
      <c r="B39" s="545"/>
      <c r="C39" s="546"/>
      <c r="D39" s="546"/>
      <c r="E39" s="546"/>
      <c r="F39" s="546"/>
      <c r="G39" s="546"/>
      <c r="H39" s="562" t="s">
        <v>303</v>
      </c>
      <c r="I39" s="557">
        <f>$I$37/$D$5*D7</f>
        <v>52.5</v>
      </c>
      <c r="J39" s="559">
        <f>$J$37/$C$5*C7</f>
        <v>65</v>
      </c>
      <c r="K39" s="557">
        <f>$K$37/$F$5*F7</f>
        <v>41.25</v>
      </c>
      <c r="L39" s="559">
        <f>$L$37/$F$5*F7</f>
        <v>55</v>
      </c>
      <c r="M39" s="546"/>
      <c r="N39" s="546"/>
      <c r="O39" s="546"/>
      <c r="P39" s="546"/>
      <c r="Q39" s="546"/>
      <c r="R39" s="546"/>
      <c r="S39" s="546"/>
      <c r="T39" s="546"/>
      <c r="U39" s="84"/>
    </row>
    <row r="40" spans="1:21" x14ac:dyDescent="0.25">
      <c r="A40" s="85"/>
      <c r="B40" s="545"/>
      <c r="C40" s="546"/>
      <c r="D40" s="546"/>
      <c r="E40" s="546"/>
      <c r="F40" s="546"/>
      <c r="G40" s="546"/>
      <c r="H40" s="562" t="s">
        <v>315</v>
      </c>
      <c r="I40" s="557">
        <f>$I$37/$D$5*D8</f>
        <v>45</v>
      </c>
      <c r="J40" s="559">
        <f>$J$37/$C$5*C8</f>
        <v>50</v>
      </c>
      <c r="K40" s="557">
        <f>$K$37/$F$5*F8</f>
        <v>30</v>
      </c>
      <c r="L40" s="559">
        <f>$L$37/$F$5*F8</f>
        <v>40</v>
      </c>
      <c r="M40" s="546"/>
      <c r="N40" s="546"/>
      <c r="O40" s="546"/>
      <c r="P40" s="546"/>
      <c r="Q40" s="546"/>
      <c r="R40" s="546"/>
      <c r="S40" s="546"/>
      <c r="T40" s="546"/>
      <c r="U40" s="84"/>
    </row>
    <row r="41" spans="1:21" x14ac:dyDescent="0.25">
      <c r="A41" s="85"/>
      <c r="B41" s="545"/>
      <c r="C41" s="546"/>
      <c r="D41" s="546"/>
      <c r="E41" s="546"/>
      <c r="F41" s="546"/>
      <c r="G41" s="546"/>
      <c r="H41" s="562" t="s">
        <v>330</v>
      </c>
      <c r="I41" s="557">
        <f>$I$37/$D$5*D9</f>
        <v>37.5</v>
      </c>
      <c r="J41" s="559">
        <f>$J$37/$C$5*C9</f>
        <v>35</v>
      </c>
      <c r="K41" s="557">
        <f>$K$37/$F$5*F9</f>
        <v>22.5</v>
      </c>
      <c r="L41" s="559">
        <f>$L$37/$F$5*F9</f>
        <v>30</v>
      </c>
      <c r="M41" s="546"/>
      <c r="N41" s="546"/>
      <c r="O41" s="546"/>
      <c r="P41" s="546"/>
      <c r="Q41" s="546"/>
      <c r="R41" s="546"/>
      <c r="S41" s="546"/>
      <c r="T41" s="546"/>
      <c r="U41" s="84"/>
    </row>
    <row r="42" spans="1:21" x14ac:dyDescent="0.25">
      <c r="A42" s="85"/>
      <c r="B42" s="545"/>
      <c r="C42" s="546"/>
      <c r="D42" s="546"/>
      <c r="E42" s="546"/>
      <c r="F42" s="546"/>
      <c r="G42" s="546"/>
      <c r="H42" s="562" t="s">
        <v>348</v>
      </c>
      <c r="I42" s="557">
        <f>$I$37/$D$5*D10</f>
        <v>30</v>
      </c>
      <c r="J42" s="559">
        <f>$J$37/$C$5*C10</f>
        <v>25</v>
      </c>
      <c r="K42" s="557">
        <f>$K$37/$F$5*F10</f>
        <v>18.75</v>
      </c>
      <c r="L42" s="559">
        <f>$L$37/$F$5*F10</f>
        <v>25</v>
      </c>
      <c r="M42" s="546"/>
      <c r="N42" s="546"/>
      <c r="O42" s="546"/>
      <c r="P42" s="546"/>
      <c r="Q42" s="546"/>
      <c r="R42" s="546"/>
      <c r="S42" s="546"/>
      <c r="T42" s="546"/>
      <c r="U42" s="84"/>
    </row>
    <row r="43" spans="1:21" x14ac:dyDescent="0.25">
      <c r="A43" s="85"/>
      <c r="B43" s="545"/>
      <c r="C43" s="546"/>
      <c r="D43" s="546"/>
      <c r="E43" s="546"/>
      <c r="F43" s="546"/>
      <c r="G43" s="546"/>
      <c r="H43" s="562"/>
      <c r="I43" s="565"/>
      <c r="J43" s="567"/>
      <c r="K43" s="565"/>
      <c r="L43" s="567"/>
      <c r="M43" s="546"/>
      <c r="N43" s="546"/>
      <c r="O43" s="546"/>
      <c r="P43" s="546"/>
      <c r="Q43" s="546"/>
      <c r="R43" s="546"/>
      <c r="S43" s="546"/>
      <c r="T43" s="546"/>
      <c r="U43" s="84"/>
    </row>
    <row r="44" spans="1:21" x14ac:dyDescent="0.25">
      <c r="A44" s="85"/>
      <c r="B44" s="545"/>
      <c r="C44" s="546"/>
      <c r="D44" s="546"/>
      <c r="E44" s="546"/>
      <c r="F44" s="546"/>
      <c r="G44" s="546"/>
      <c r="H44" s="562"/>
      <c r="I44" s="569" t="s">
        <v>902</v>
      </c>
      <c r="J44" s="569" t="s">
        <v>901</v>
      </c>
      <c r="K44" s="549"/>
      <c r="L44" s="570"/>
      <c r="M44" s="546"/>
      <c r="N44" s="546"/>
      <c r="O44" s="546"/>
      <c r="P44" s="546"/>
      <c r="Q44" s="546"/>
      <c r="R44" s="546"/>
      <c r="S44" s="546"/>
      <c r="T44" s="546"/>
      <c r="U44" s="84"/>
    </row>
    <row r="45" spans="1:21" x14ac:dyDescent="0.25">
      <c r="A45" s="85"/>
      <c r="B45" s="545"/>
      <c r="C45" s="546"/>
      <c r="D45" s="546"/>
      <c r="E45" s="546"/>
      <c r="F45" s="546"/>
      <c r="G45" s="546"/>
      <c r="H45" s="562"/>
      <c r="I45" s="549"/>
      <c r="J45" s="549"/>
      <c r="K45" s="549"/>
      <c r="L45" s="550"/>
      <c r="M45" s="546"/>
      <c r="N45" s="546"/>
      <c r="O45" s="546"/>
      <c r="P45" s="546"/>
      <c r="Q45" s="546"/>
      <c r="R45" s="546"/>
      <c r="S45" s="546"/>
      <c r="T45" s="546"/>
      <c r="U45" s="84"/>
    </row>
    <row r="46" spans="1:21" x14ac:dyDescent="0.25">
      <c r="A46" s="85"/>
      <c r="B46" s="545"/>
      <c r="C46" s="546"/>
      <c r="D46" s="546"/>
      <c r="E46" s="546"/>
      <c r="F46" s="546"/>
      <c r="G46" s="546"/>
      <c r="H46" s="545"/>
      <c r="I46" s="573" t="s">
        <v>935</v>
      </c>
      <c r="J46" s="549"/>
      <c r="K46" s="549"/>
      <c r="L46" s="546"/>
      <c r="M46" s="546"/>
      <c r="N46" s="546"/>
      <c r="O46" s="546"/>
      <c r="P46" s="546"/>
      <c r="Q46" s="546"/>
      <c r="R46" s="546"/>
      <c r="S46" s="546"/>
      <c r="T46" s="546"/>
      <c r="U46" s="84"/>
    </row>
    <row r="47" spans="1:21" x14ac:dyDescent="0.25">
      <c r="A47" s="85"/>
      <c r="B47" s="545"/>
      <c r="C47" s="546"/>
      <c r="D47" s="546"/>
      <c r="E47" s="546"/>
      <c r="F47" s="546"/>
      <c r="G47" s="546"/>
      <c r="H47" s="545"/>
      <c r="I47" s="549" t="s">
        <v>936</v>
      </c>
      <c r="J47" s="549"/>
      <c r="K47" s="549"/>
      <c r="L47" s="546"/>
      <c r="M47" s="546"/>
      <c r="N47" s="546"/>
      <c r="O47" s="546"/>
      <c r="P47" s="546"/>
      <c r="Q47" s="546"/>
      <c r="R47" s="546"/>
      <c r="S47" s="546"/>
      <c r="T47" s="546"/>
      <c r="U47" s="84"/>
    </row>
    <row r="48" spans="1:21" x14ac:dyDescent="0.25">
      <c r="A48" s="580"/>
      <c r="B48" s="577"/>
      <c r="C48" s="579"/>
      <c r="D48" s="579"/>
      <c r="E48" s="579"/>
      <c r="F48" s="579"/>
      <c r="G48" s="579"/>
      <c r="H48" s="579"/>
      <c r="I48" s="581" t="s">
        <v>937</v>
      </c>
      <c r="J48" s="579"/>
      <c r="K48" s="579"/>
      <c r="L48" s="579"/>
      <c r="M48" s="579"/>
      <c r="N48" s="579"/>
      <c r="O48" s="579"/>
      <c r="P48" s="579"/>
      <c r="Q48" s="579"/>
      <c r="R48" s="579"/>
      <c r="S48" s="579"/>
      <c r="T48" s="579"/>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12</vt:i4>
      </vt:variant>
    </vt:vector>
  </HeadingPairs>
  <TitlesOfParts>
    <vt:vector size="12" baseType="lpstr">
      <vt:lpstr>mapmods</vt:lpstr>
      <vt:lpstr>pop calculator</vt:lpstr>
      <vt:lpstr>picks</vt:lpstr>
      <vt:lpstr>races</vt:lpstr>
      <vt:lpstr>techtree (150i)</vt:lpstr>
      <vt:lpstr>buildings</vt:lpstr>
      <vt:lpstr>weapons</vt:lpstr>
      <vt:lpstr>systems</vt:lpstr>
      <vt:lpstr>miniaturization</vt:lpstr>
      <vt:lpstr>aiships1</vt:lpstr>
      <vt:lpstr>aiships2</vt:lpstr>
      <vt:lpstr>monsters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dc:creator>
  <cp:lastModifiedBy>Ricardo</cp:lastModifiedBy>
  <dcterms:created xsi:type="dcterms:W3CDTF">2015-06-05T18:19:34Z</dcterms:created>
  <dcterms:modified xsi:type="dcterms:W3CDTF">2023-05-29T16:07:09Z</dcterms:modified>
</cp:coreProperties>
</file>